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Cloud\10-Investments\00-大道至簡投資法\EP05-大道至簡投資法-質押基礎與實作\"/>
    </mc:Choice>
  </mc:AlternateContent>
  <xr:revisionPtr revIDLastSave="0" documentId="8_{A1A30988-53E0-4AFB-B4CF-09EF46A11744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股票資產" sheetId="3" r:id="rId1"/>
    <sheet name="質借紀錄" sheetId="2" r:id="rId2"/>
  </sheets>
  <definedNames>
    <definedName name="手續費折扣">質借紀錄!#REF!</definedName>
    <definedName name="手續費率">質借紀錄!#REF!</definedName>
    <definedName name="交易稅率">質借紀錄!#REF!</definedName>
    <definedName name="配息轉帳費">質借紀錄!#REF!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" i="2" l="1"/>
  <c r="B5" i="2"/>
  <c r="H17" i="2"/>
  <c r="I17" i="2" s="1"/>
  <c r="H16" i="2"/>
  <c r="I16" i="2" s="1"/>
  <c r="H15" i="2"/>
  <c r="I15" i="2" s="1"/>
  <c r="H14" i="2"/>
  <c r="I14" i="2" s="1"/>
  <c r="H13" i="2"/>
  <c r="I13" i="2" s="1"/>
  <c r="H12" i="2"/>
  <c r="I12" i="2" s="1"/>
  <c r="H11" i="2"/>
  <c r="I11" i="2" s="1"/>
  <c r="H10" i="2"/>
  <c r="I10" i="2" s="1"/>
  <c r="H9" i="2"/>
  <c r="I9" i="2" s="1"/>
  <c r="H8" i="2"/>
  <c r="I8" i="2" s="1"/>
  <c r="H7" i="2"/>
  <c r="I7" i="2" s="1"/>
  <c r="H6" i="2"/>
  <c r="I6" i="2" s="1"/>
  <c r="H5" i="2"/>
  <c r="I5" i="2" s="1"/>
  <c r="H4" i="2"/>
  <c r="I4" i="2" s="1"/>
  <c r="H3" i="2"/>
  <c r="I3" i="2" s="1"/>
  <c r="J11" i="2" l="1"/>
  <c r="J4" i="2"/>
  <c r="J14" i="2"/>
  <c r="J16" i="2"/>
  <c r="J3" i="2"/>
  <c r="J7" i="2"/>
  <c r="J12" i="2"/>
  <c r="J13" i="2"/>
  <c r="J8" i="2"/>
  <c r="J5" i="2"/>
  <c r="J9" i="2"/>
  <c r="J17" i="2"/>
  <c r="J6" i="2"/>
  <c r="J10" i="2"/>
  <c r="J15" i="2"/>
  <c r="E5" i="3" l="1"/>
  <c r="E6" i="3"/>
  <c r="E7" i="3"/>
  <c r="E8" i="3"/>
  <c r="E9" i="3"/>
  <c r="K9" i="3"/>
  <c r="K8" i="3"/>
  <c r="K7" i="3"/>
  <c r="K6" i="3"/>
  <c r="K5" i="3"/>
  <c r="K3" i="3"/>
  <c r="K2" i="3"/>
  <c r="K4" i="3"/>
  <c r="E3" i="3"/>
  <c r="E4" i="3"/>
  <c r="E2" i="3"/>
  <c r="P17" i="2"/>
  <c r="Q17" i="2" s="1"/>
  <c r="P16" i="2"/>
  <c r="Q16" i="2" s="1"/>
  <c r="P15" i="2"/>
  <c r="Q15" i="2" s="1"/>
  <c r="P14" i="2"/>
  <c r="Q14" i="2" s="1"/>
  <c r="P13" i="2"/>
  <c r="Q13" i="2" s="1"/>
  <c r="P12" i="2"/>
  <c r="Q12" i="2" s="1"/>
  <c r="P11" i="2"/>
  <c r="Q11" i="2" s="1"/>
  <c r="P10" i="2"/>
  <c r="Q10" i="2" s="1"/>
  <c r="P9" i="2"/>
  <c r="Q9" i="2" s="1"/>
  <c r="P8" i="2"/>
  <c r="Q8" i="2" s="1"/>
  <c r="P7" i="2"/>
  <c r="Q7" i="2" s="1"/>
  <c r="P6" i="2"/>
  <c r="Q6" i="2" s="1"/>
  <c r="P5" i="2"/>
  <c r="Q5" i="2" s="1"/>
  <c r="Q3" i="2"/>
  <c r="P4" i="2" s="1"/>
  <c r="Q4" i="2" l="1"/>
  <c r="B2" i="3"/>
  <c r="B3" i="3"/>
  <c r="B6" i="2"/>
  <c r="B7" i="2" l="1"/>
  <c r="J2" i="3"/>
  <c r="J3" i="3"/>
  <c r="J4" i="3"/>
  <c r="J6" i="3"/>
  <c r="J7" i="3"/>
  <c r="J9" i="3"/>
  <c r="J8" i="3"/>
  <c r="J5" i="3"/>
  <c r="B8" i="2" l="1"/>
  <c r="B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A1" authorId="0" shapeId="0" xr:uid="{82DB94E6-CBFA-4E34-AF29-1C47FFC731F8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  <author>乘豐</author>
  </authors>
  <commentList>
    <comment ref="A1" authorId="0" shapeId="0" xr:uid="{458DF1C9-8AF9-4FED-AFA4-797393C5106D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  <comment ref="A9" authorId="1" shapeId="0" xr:uid="{511AC0F8-A9E4-43AE-8A84-CE2CED81AA4E}">
      <text>
        <r>
          <rPr>
            <b/>
            <sz val="9"/>
            <color indexed="81"/>
            <rFont val="細明體"/>
            <family val="3"/>
            <charset val="136"/>
          </rPr>
          <t>乘豐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累積不超過總投資資產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</commentList>
</comments>
</file>

<file path=xl/sharedStrings.xml><?xml version="1.0" encoding="utf-8"?>
<sst xmlns="http://schemas.openxmlformats.org/spreadsheetml/2006/main" count="49" uniqueCount="44">
  <si>
    <t>項目</t>
    <phoneticPr fontId="5" type="noConversion"/>
  </si>
  <si>
    <t>設定值</t>
    <phoneticPr fontId="5" type="noConversion"/>
  </si>
  <si>
    <t>代號</t>
    <phoneticPr fontId="7" type="noConversion"/>
  </si>
  <si>
    <t>類型</t>
    <phoneticPr fontId="7" type="noConversion"/>
  </si>
  <si>
    <t>手續費</t>
    <phoneticPr fontId="7" type="noConversion"/>
  </si>
  <si>
    <t>質借
金額</t>
    <phoneticPr fontId="7" type="noConversion"/>
  </si>
  <si>
    <t>利率</t>
    <phoneticPr fontId="7" type="noConversion"/>
  </si>
  <si>
    <t>借款
利息</t>
    <phoneticPr fontId="7" type="noConversion"/>
  </si>
  <si>
    <t>質借總本金</t>
    <phoneticPr fontId="7" type="noConversion"/>
  </si>
  <si>
    <t>00865B</t>
    <phoneticPr fontId="1" type="noConversion"/>
  </si>
  <si>
    <t>借款</t>
  </si>
  <si>
    <t>總借款</t>
    <phoneticPr fontId="7" type="noConversion"/>
  </si>
  <si>
    <t>00662</t>
    <phoneticPr fontId="1" type="noConversion"/>
  </si>
  <si>
    <t>00670L</t>
    <phoneticPr fontId="1" type="noConversion"/>
  </si>
  <si>
    <t>代號</t>
    <phoneticPr fontId="1" type="noConversion"/>
  </si>
  <si>
    <t>股價</t>
    <phoneticPr fontId="1" type="noConversion"/>
  </si>
  <si>
    <t>現值</t>
    <phoneticPr fontId="1" type="noConversion"/>
  </si>
  <si>
    <t>*** END ***</t>
    <phoneticPr fontId="1" type="noConversion"/>
  </si>
  <si>
    <t>庫存
股數</t>
    <phoneticPr fontId="1" type="noConversion"/>
  </si>
  <si>
    <t>質押
張數</t>
    <phoneticPr fontId="1" type="noConversion"/>
  </si>
  <si>
    <t>質押
現值</t>
    <phoneticPr fontId="1" type="noConversion"/>
  </si>
  <si>
    <t>整戶維持率</t>
    <phoneticPr fontId="1" type="noConversion"/>
  </si>
  <si>
    <t>質押現值</t>
    <phoneticPr fontId="1" type="noConversion"/>
  </si>
  <si>
    <t>實際</t>
    <phoneticPr fontId="1" type="noConversion"/>
  </si>
  <si>
    <t>目標</t>
    <phoneticPr fontId="1" type="noConversion"/>
  </si>
  <si>
    <t>股數</t>
    <phoneticPr fontId="7" type="noConversion"/>
  </si>
  <si>
    <t>價格</t>
    <phoneticPr fontId="7" type="noConversion"/>
  </si>
  <si>
    <t>交易
總額</t>
    <phoneticPr fontId="7" type="noConversion"/>
  </si>
  <si>
    <t>交易
淨值</t>
    <phoneticPr fontId="7" type="noConversion"/>
  </si>
  <si>
    <t>手續費折扣</t>
    <phoneticPr fontId="7" type="noConversion"/>
  </si>
  <si>
    <t>標的交易記錄</t>
    <phoneticPr fontId="1" type="noConversion"/>
  </si>
  <si>
    <t>質押記錄</t>
    <phoneticPr fontId="1" type="noConversion"/>
  </si>
  <si>
    <t>還款
日期</t>
    <phoneticPr fontId="7" type="noConversion"/>
  </si>
  <si>
    <t>資產現值</t>
    <phoneticPr fontId="1" type="noConversion"/>
  </si>
  <si>
    <t>質借總利息</t>
    <phoneticPr fontId="7" type="noConversion"/>
  </si>
  <si>
    <t>質借總金額</t>
    <phoneticPr fontId="7" type="noConversion"/>
  </si>
  <si>
    <t>手續費利率</t>
    <phoneticPr fontId="7" type="noConversion"/>
  </si>
  <si>
    <t>累積質押率</t>
    <phoneticPr fontId="7" type="noConversion"/>
  </si>
  <si>
    <t>交易日期</t>
    <phoneticPr fontId="7" type="noConversion"/>
  </si>
  <si>
    <t>已還</t>
  </si>
  <si>
    <t>備註</t>
    <phoneticPr fontId="7" type="noConversion"/>
  </si>
  <si>
    <t>學習質借完整過程</t>
    <phoneticPr fontId="1" type="noConversion"/>
  </si>
  <si>
    <t>利率降低借新還舊</t>
    <phoneticPr fontId="1" type="noConversion"/>
  </si>
  <si>
    <t>家庭旅遊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</si>
</sst>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76" formatCode="_-* #,##0_-;\-* #,##0_-;_-* &quot;-&quot;??_-;_-@_-"/>
    <numFmt numFmtId="177" formatCode="yyyy/mm/dd"/>
    <numFmt numFmtId="178" formatCode="0_);[Red]\(0\)"/>
    <numFmt numFmtId="179" formatCode="0.0000%"/>
  </numFmts>
  <fonts count="14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  <scheme val="minor"/>
    </font>
    <font>
      <sz val="9"/>
      <name val="細明體"/>
      <family val="3"/>
      <charset val="136"/>
    </font>
    <font>
      <sz val="12"/>
      <color indexed="8"/>
      <name val="Calibri"/>
      <family val="2"/>
    </font>
    <font>
      <sz val="9"/>
      <name val="新細明體"/>
      <family val="2"/>
      <charset val="136"/>
      <scheme val="minor"/>
    </font>
    <font>
      <b/>
      <sz val="9"/>
      <color indexed="81"/>
      <name val="細明體"/>
      <family val="3"/>
      <charset val="136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1"/>
      <name val="細明體"/>
      <family val="3"/>
      <charset val="136"/>
    </font>
    <font>
      <sz val="11"/>
      <color indexed="81"/>
      <name val="Tahoma"/>
      <family val="2"/>
    </font>
    <font>
      <sz val="9"/>
      <color indexed="81"/>
      <name val="細明體"/>
      <family val="3"/>
      <charset val="136"/>
    </font>
  </fonts>
  <fills count="1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Protection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</cellStyleXfs>
  <cellXfs count="72">
    <xf numFmtId="0" fontId="0" fillId="0" borderId="0" xfId="0"/>
    <xf numFmtId="0" fontId="4" fillId="4" borderId="1" xfId="4" applyNumberFormat="1" applyFont="1" applyFill="1" applyBorder="1" applyAlignment="1" applyProtection="1">
      <alignment horizontal="center"/>
      <protection hidden="1"/>
    </xf>
    <xf numFmtId="176" fontId="0" fillId="5" borderId="1" xfId="3" applyNumberFormat="1" applyFont="1" applyFill="1" applyBorder="1" applyAlignment="1">
      <alignment horizontal="center" vertical="center"/>
    </xf>
    <xf numFmtId="176" fontId="0" fillId="5" borderId="1" xfId="3" applyNumberFormat="1" applyFont="1" applyFill="1" applyBorder="1" applyAlignment="1">
      <alignment horizontal="center" vertical="center" wrapText="1"/>
    </xf>
    <xf numFmtId="0" fontId="3" fillId="0" borderId="1" xfId="5" applyBorder="1" applyAlignment="1">
      <alignment horizontal="center" vertical="center"/>
    </xf>
    <xf numFmtId="0" fontId="4" fillId="4" borderId="1" xfId="4" applyNumberFormat="1" applyFont="1" applyFill="1" applyBorder="1" applyProtection="1">
      <protection hidden="1"/>
    </xf>
    <xf numFmtId="177" fontId="3" fillId="8" borderId="1" xfId="5" applyNumberFormat="1" applyFill="1" applyBorder="1">
      <alignment vertical="center"/>
    </xf>
    <xf numFmtId="49" fontId="3" fillId="8" borderId="1" xfId="5" applyNumberFormat="1" applyFill="1" applyBorder="1">
      <alignment vertical="center"/>
    </xf>
    <xf numFmtId="49" fontId="3" fillId="9" borderId="1" xfId="5" applyNumberFormat="1" applyFill="1" applyBorder="1" applyAlignment="1">
      <alignment horizontal="center" vertical="center"/>
    </xf>
    <xf numFmtId="176" fontId="0" fillId="10" borderId="1" xfId="3" applyNumberFormat="1" applyFont="1" applyFill="1" applyBorder="1">
      <alignment vertical="center"/>
    </xf>
    <xf numFmtId="176" fontId="0" fillId="7" borderId="1" xfId="3" applyNumberFormat="1" applyFont="1" applyFill="1" applyBorder="1">
      <alignment vertical="center"/>
    </xf>
    <xf numFmtId="10" fontId="0" fillId="10" borderId="1" xfId="6" applyNumberFormat="1" applyFont="1" applyFill="1" applyBorder="1">
      <alignment vertical="center"/>
    </xf>
    <xf numFmtId="177" fontId="0" fillId="10" borderId="1" xfId="6" applyNumberFormat="1" applyFont="1" applyFill="1" applyBorder="1">
      <alignment vertical="center"/>
    </xf>
    <xf numFmtId="0" fontId="3" fillId="11" borderId="1" xfId="5" applyFill="1" applyBorder="1">
      <alignment vertical="center"/>
    </xf>
    <xf numFmtId="176" fontId="4" fillId="4" borderId="1" xfId="7" applyNumberFormat="1" applyFont="1" applyFill="1" applyBorder="1" applyAlignment="1" applyProtection="1">
      <protection hidden="1"/>
    </xf>
    <xf numFmtId="0" fontId="3" fillId="0" borderId="1" xfId="5" applyBorder="1">
      <alignment vertical="center"/>
    </xf>
    <xf numFmtId="0" fontId="4" fillId="6" borderId="1" xfId="4" applyNumberFormat="1" applyFont="1" applyFill="1" applyBorder="1" applyAlignment="1" applyProtection="1">
      <alignment horizontal="left"/>
      <protection hidden="1"/>
    </xf>
    <xf numFmtId="176" fontId="4" fillId="7" borderId="1" xfId="3" applyNumberFormat="1" applyFont="1" applyFill="1" applyBorder="1" applyAlignment="1" applyProtection="1">
      <protection hidden="1"/>
    </xf>
    <xf numFmtId="176" fontId="4" fillId="9" borderId="1" xfId="3" applyNumberFormat="1" applyFont="1" applyFill="1" applyBorder="1" applyAlignment="1" applyProtection="1">
      <protection hidden="1"/>
    </xf>
    <xf numFmtId="177" fontId="3" fillId="12" borderId="1" xfId="5" applyNumberFormat="1" applyFill="1" applyBorder="1">
      <alignment vertical="center"/>
    </xf>
    <xf numFmtId="49" fontId="3" fillId="12" borderId="1" xfId="5" applyNumberFormat="1" applyFill="1" applyBorder="1">
      <alignment vertical="center"/>
    </xf>
    <xf numFmtId="49" fontId="3" fillId="12" borderId="1" xfId="5" applyNumberFormat="1" applyFill="1" applyBorder="1" applyAlignment="1">
      <alignment horizontal="center" vertical="center"/>
    </xf>
    <xf numFmtId="176" fontId="0" fillId="12" borderId="1" xfId="3" applyNumberFormat="1" applyFont="1" applyFill="1" applyBorder="1">
      <alignment vertical="center"/>
    </xf>
    <xf numFmtId="176" fontId="3" fillId="12" borderId="1" xfId="5" applyNumberFormat="1" applyFill="1" applyBorder="1">
      <alignment vertical="center"/>
    </xf>
    <xf numFmtId="10" fontId="0" fillId="12" borderId="1" xfId="6" applyNumberFormat="1" applyFont="1" applyFill="1" applyBorder="1">
      <alignment vertical="center"/>
    </xf>
    <xf numFmtId="177" fontId="0" fillId="12" borderId="1" xfId="6" applyNumberFormat="1" applyFont="1" applyFill="1" applyBorder="1">
      <alignment vertical="center"/>
    </xf>
    <xf numFmtId="49" fontId="3" fillId="8" borderId="1" xfId="5" applyNumberFormat="1" applyFill="1" applyBorder="1" applyAlignment="1">
      <alignment horizontal="left" vertical="center"/>
    </xf>
    <xf numFmtId="0" fontId="3" fillId="11" borderId="1" xfId="5" applyFill="1" applyBorder="1" applyAlignment="1">
      <alignment horizontal="center" vertical="center"/>
    </xf>
    <xf numFmtId="176" fontId="3" fillId="7" borderId="1" xfId="1" applyNumberFormat="1" applyFont="1" applyFill="1" applyBorder="1" applyAlignment="1">
      <alignment horizontal="left" vertical="center"/>
    </xf>
    <xf numFmtId="176" fontId="3" fillId="13" borderId="1" xfId="1" applyNumberFormat="1" applyFont="1" applyFill="1" applyBorder="1" applyAlignment="1">
      <alignment horizontal="left" vertical="center"/>
    </xf>
    <xf numFmtId="43" fontId="0" fillId="10" borderId="1" xfId="1" applyFont="1" applyFill="1" applyBorder="1">
      <alignment vertical="center"/>
    </xf>
    <xf numFmtId="176" fontId="0" fillId="10" borderId="1" xfId="1" applyNumberFormat="1" applyFont="1" applyFill="1" applyBorder="1">
      <alignment vertical="center"/>
    </xf>
    <xf numFmtId="10" fontId="4" fillId="7" borderId="1" xfId="2" applyNumberFormat="1" applyFont="1" applyFill="1" applyBorder="1" applyAlignment="1" applyProtection="1">
      <protection hidden="1"/>
    </xf>
    <xf numFmtId="10" fontId="4" fillId="14" borderId="1" xfId="6" applyNumberFormat="1" applyFont="1" applyFill="1" applyBorder="1" applyAlignment="1" applyProtection="1">
      <protection hidden="1"/>
    </xf>
    <xf numFmtId="9" fontId="3" fillId="7" borderId="1" xfId="2" applyFont="1" applyFill="1" applyBorder="1" applyAlignment="1">
      <alignment horizontal="center" vertical="center"/>
    </xf>
    <xf numFmtId="9" fontId="3" fillId="13" borderId="1" xfId="2" applyFont="1" applyFill="1" applyBorder="1" applyAlignment="1">
      <alignment horizontal="center" vertical="center"/>
    </xf>
    <xf numFmtId="9" fontId="3" fillId="9" borderId="1" xfId="2" applyFont="1" applyFill="1" applyBorder="1" applyAlignment="1">
      <alignment horizontal="center" vertical="center"/>
    </xf>
    <xf numFmtId="176" fontId="0" fillId="5" borderId="1" xfId="1" applyNumberFormat="1" applyFont="1" applyFill="1" applyBorder="1" applyAlignment="1">
      <alignment horizontal="center" vertical="center" wrapText="1"/>
    </xf>
    <xf numFmtId="9" fontId="0" fillId="2" borderId="1" xfId="2" applyFont="1" applyFill="1" applyBorder="1" applyAlignment="1">
      <alignment horizontal="center" vertical="center" wrapText="1"/>
    </xf>
    <xf numFmtId="43" fontId="0" fillId="5" borderId="1" xfId="3" applyFont="1" applyFill="1" applyBorder="1" applyAlignment="1">
      <alignment horizontal="center" vertical="center"/>
    </xf>
    <xf numFmtId="43" fontId="0" fillId="10" borderId="1" xfId="3" applyFont="1" applyFill="1" applyBorder="1">
      <alignment vertical="center"/>
    </xf>
    <xf numFmtId="43" fontId="0" fillId="12" borderId="1" xfId="3" applyFont="1" applyFill="1" applyBorder="1">
      <alignment vertical="center"/>
    </xf>
    <xf numFmtId="176" fontId="0" fillId="12" borderId="1" xfId="0" applyNumberFormat="1" applyFill="1" applyBorder="1" applyAlignment="1">
      <alignment vertical="center"/>
    </xf>
    <xf numFmtId="178" fontId="4" fillId="6" borderId="1" xfId="7" applyNumberFormat="1" applyFont="1" applyFill="1" applyBorder="1" applyAlignment="1" applyProtection="1">
      <alignment horizontal="left" vertical="center"/>
      <protection hidden="1"/>
    </xf>
    <xf numFmtId="179" fontId="0" fillId="9" borderId="1" xfId="6" applyNumberFormat="1" applyFont="1" applyFill="1" applyBorder="1">
      <alignment vertical="center"/>
    </xf>
    <xf numFmtId="9" fontId="0" fillId="9" borderId="1" xfId="6" applyFont="1" applyFill="1" applyBorder="1">
      <alignment vertical="center"/>
    </xf>
    <xf numFmtId="176" fontId="4" fillId="2" borderId="6" xfId="3" applyNumberFormat="1" applyFont="1" applyFill="1" applyBorder="1" applyAlignment="1" applyProtection="1">
      <alignment horizontal="center" vertical="center" wrapText="1"/>
      <protection hidden="1"/>
    </xf>
    <xf numFmtId="49" fontId="3" fillId="2" borderId="1" xfId="5" applyNumberFormat="1" applyFill="1" applyBorder="1" applyAlignment="1">
      <alignment horizontal="center" vertical="center"/>
    </xf>
    <xf numFmtId="176" fontId="0" fillId="2" borderId="1" xfId="3" applyNumberFormat="1" applyFont="1" applyFill="1" applyBorder="1" applyAlignment="1">
      <alignment horizontal="center" vertical="center"/>
    </xf>
    <xf numFmtId="176" fontId="0" fillId="2" borderId="1" xfId="3" applyNumberFormat="1" applyFont="1" applyFill="1" applyBorder="1" applyAlignment="1">
      <alignment horizontal="center" vertical="center" wrapText="1"/>
    </xf>
    <xf numFmtId="10" fontId="0" fillId="2" borderId="1" xfId="6" applyNumberFormat="1" applyFont="1" applyFill="1" applyBorder="1" applyAlignment="1">
      <alignment horizontal="center" vertical="center" wrapText="1"/>
    </xf>
    <xf numFmtId="177" fontId="0" fillId="2" borderId="1" xfId="6" applyNumberFormat="1" applyFont="1" applyFill="1" applyBorder="1" applyAlignment="1">
      <alignment horizontal="center" vertical="center" wrapText="1"/>
    </xf>
    <xf numFmtId="10" fontId="4" fillId="9" borderId="1" xfId="2" applyNumberFormat="1" applyFont="1" applyFill="1" applyBorder="1" applyAlignment="1" applyProtection="1">
      <protection hidden="1"/>
    </xf>
    <xf numFmtId="10" fontId="4" fillId="9" borderId="1" xfId="6" applyNumberFormat="1" applyFont="1" applyFill="1" applyBorder="1" applyAlignment="1" applyProtection="1">
      <protection hidden="1"/>
    </xf>
    <xf numFmtId="176" fontId="0" fillId="2" borderId="1" xfId="1" applyNumberFormat="1" applyFont="1" applyFill="1" applyBorder="1" applyAlignment="1">
      <alignment horizontal="center" vertical="center"/>
    </xf>
    <xf numFmtId="176" fontId="0" fillId="2" borderId="1" xfId="1" applyNumberFormat="1" applyFont="1" applyFill="1" applyBorder="1" applyAlignment="1">
      <alignment horizontal="center" vertical="center" wrapText="1"/>
    </xf>
    <xf numFmtId="43" fontId="0" fillId="2" borderId="1" xfId="1" applyFont="1" applyFill="1" applyBorder="1" applyAlignment="1">
      <alignment horizontal="center" vertical="center"/>
    </xf>
    <xf numFmtId="0" fontId="3" fillId="3" borderId="3" xfId="5" applyFill="1" applyBorder="1" applyAlignment="1">
      <alignment horizontal="center" vertical="center"/>
    </xf>
    <xf numFmtId="0" fontId="3" fillId="3" borderId="4" xfId="5" applyFill="1" applyBorder="1" applyAlignment="1">
      <alignment horizontal="center" vertical="center"/>
    </xf>
    <xf numFmtId="0" fontId="3" fillId="3" borderId="5" xfId="5" applyFill="1" applyBorder="1" applyAlignment="1">
      <alignment horizontal="center" vertical="center"/>
    </xf>
    <xf numFmtId="176" fontId="0" fillId="5" borderId="3" xfId="3" applyNumberFormat="1" applyFont="1" applyFill="1" applyBorder="1" applyAlignment="1">
      <alignment horizontal="center" vertical="center"/>
    </xf>
    <xf numFmtId="176" fontId="0" fillId="5" borderId="4" xfId="3" applyNumberFormat="1" applyFont="1" applyFill="1" applyBorder="1" applyAlignment="1">
      <alignment horizontal="center" vertical="center"/>
    </xf>
    <xf numFmtId="176" fontId="0" fillId="5" borderId="5" xfId="3" applyNumberFormat="1" applyFont="1" applyFill="1" applyBorder="1" applyAlignment="1">
      <alignment horizontal="center" vertical="center"/>
    </xf>
    <xf numFmtId="177" fontId="3" fillId="15" borderId="6" xfId="5" applyNumberFormat="1" applyFill="1" applyBorder="1" applyAlignment="1">
      <alignment horizontal="center" vertical="center"/>
    </xf>
    <xf numFmtId="177" fontId="3" fillId="15" borderId="2" xfId="5" applyNumberFormat="1" applyFill="1" applyBorder="1" applyAlignment="1">
      <alignment horizontal="center" vertical="center"/>
    </xf>
    <xf numFmtId="49" fontId="3" fillId="15" borderId="6" xfId="5" applyNumberFormat="1" applyFill="1" applyBorder="1" applyAlignment="1">
      <alignment horizontal="center" vertical="center"/>
    </xf>
    <xf numFmtId="49" fontId="3" fillId="15" borderId="2" xfId="5" applyNumberFormat="1" applyFill="1" applyBorder="1" applyAlignment="1">
      <alignment horizontal="center" vertical="center"/>
    </xf>
    <xf numFmtId="176" fontId="4" fillId="2" borderId="6" xfId="3" applyNumberFormat="1" applyFont="1" applyFill="1" applyBorder="1" applyAlignment="1" applyProtection="1">
      <alignment horizontal="center" vertical="center" wrapText="1"/>
      <protection hidden="1"/>
    </xf>
    <xf numFmtId="176" fontId="4" fillId="2" borderId="2" xfId="3" applyNumberFormat="1" applyFont="1" applyFill="1" applyBorder="1" applyAlignment="1" applyProtection="1">
      <alignment horizontal="center" vertical="center" wrapText="1"/>
      <protection hidden="1"/>
    </xf>
    <xf numFmtId="49" fontId="3" fillId="2" borderId="3" xfId="5" applyNumberFormat="1" applyFill="1" applyBorder="1" applyAlignment="1">
      <alignment horizontal="center" vertical="center"/>
    </xf>
    <xf numFmtId="49" fontId="3" fillId="2" borderId="4" xfId="5" applyNumberFormat="1" applyFill="1" applyBorder="1" applyAlignment="1">
      <alignment horizontal="center" vertical="center"/>
    </xf>
    <xf numFmtId="49" fontId="3" fillId="2" borderId="5" xfId="5" applyNumberFormat="1" applyFill="1" applyBorder="1" applyAlignment="1">
      <alignment horizontal="center" vertical="center"/>
    </xf>
  </cellXfs>
  <cellStyles count="8">
    <cellStyle name="一般" xfId="0" builtinId="0"/>
    <cellStyle name="一般 2" xfId="5" xr:uid="{4FBB1DB8-5058-4567-89FB-0D3827BFB22F}"/>
    <cellStyle name="一般 4" xfId="4" xr:uid="{E1968068-3634-4FF4-9AEC-EA27C12D86AB}"/>
    <cellStyle name="千分位" xfId="1" builtinId="3"/>
    <cellStyle name="千分位 2" xfId="3" xr:uid="{CE614AD7-60CD-4E06-96AB-9B2911A73328}"/>
    <cellStyle name="千分位 2 2" xfId="7" xr:uid="{077222AF-B8E5-4B79-AE74-C5BC025A87E4}"/>
    <cellStyle name="百分比" xfId="2" builtinId="5"/>
    <cellStyle name="百分比 2" xfId="6" xr:uid="{321FCA7B-5EF6-4570-A8BF-320EF12F0FB2}"/>
  </cellStyles>
  <dxfs count="2">
    <dxf>
      <font>
        <color theme="0" tint="-0.499984740745262"/>
      </font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5" Type="http://schemas.microsoft.com/office/2017/10/relationships/person" Target="persons/person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A7F2C-B676-4DA3-A3D5-828D9926BD7B}">
  <dimension ref="A1:K10"/>
  <sheetViews>
    <sheetView zoomScale="85" zoomScaleNormal="85" workbookViewId="0">
      <pane xSplit="4" ySplit="2" topLeftCell="E3" activePane="bottomRight" state="frozen"/>
      <selection pane="topRight" activeCell="B1" sqref="B1"/>
      <selection pane="bottomLeft" activeCell="A2" sqref="A2"/>
      <selection pane="bottomRight" activeCell="H2" sqref="H2"/>
    </sheetView>
  </sheetViews>
  <sheetFormatPr defaultRowHeight="17" x14ac:dyDescent="0.4"/>
  <cols>
    <col min="1" max="1" width="11.09765625" style="16" bestFit="1" customWidth="1"/>
    <col min="2" max="2" width="13.296875" style="18" bestFit="1" customWidth="1"/>
    <col min="3" max="3" width="0.8984375" style="5" customWidth="1"/>
    <col min="4" max="4" width="8.3984375" style="26" bestFit="1" customWidth="1"/>
    <col min="5" max="5" width="13.296875" style="29" bestFit="1" customWidth="1"/>
    <col min="6" max="6" width="9.296875" style="31" bestFit="1" customWidth="1"/>
    <col min="7" max="7" width="8.296875" style="30" bestFit="1" customWidth="1"/>
    <col min="8" max="8" width="7.296875" style="31" bestFit="1" customWidth="1"/>
    <col min="9" max="10" width="7.5" style="35" bestFit="1" customWidth="1"/>
    <col min="11" max="11" width="12.09765625" style="29" bestFit="1" customWidth="1"/>
    <col min="12" max="16384" width="8.796875" style="15"/>
  </cols>
  <sheetData>
    <row r="1" spans="1:11" ht="29" x14ac:dyDescent="0.4">
      <c r="A1" s="46" t="s">
        <v>0</v>
      </c>
      <c r="B1" s="46" t="s">
        <v>1</v>
      </c>
      <c r="C1" s="1"/>
      <c r="D1" s="47" t="s">
        <v>14</v>
      </c>
      <c r="E1" s="54" t="s">
        <v>16</v>
      </c>
      <c r="F1" s="55" t="s">
        <v>18</v>
      </c>
      <c r="G1" s="56" t="s">
        <v>15</v>
      </c>
      <c r="H1" s="55" t="s">
        <v>19</v>
      </c>
      <c r="I1" s="38" t="s">
        <v>24</v>
      </c>
      <c r="J1" s="38" t="s">
        <v>23</v>
      </c>
      <c r="K1" s="37" t="s">
        <v>20</v>
      </c>
    </row>
    <row r="2" spans="1:11" s="27" customFormat="1" x14ac:dyDescent="0.4">
      <c r="A2" s="16" t="s">
        <v>33</v>
      </c>
      <c r="B2" s="28">
        <f>SUM(E1:E9)</f>
        <v>21410400</v>
      </c>
      <c r="C2" s="5"/>
      <c r="D2" s="26" t="s">
        <v>12</v>
      </c>
      <c r="E2" s="28">
        <f>F2*G2</f>
        <v>8378999.9999999991</v>
      </c>
      <c r="F2" s="31">
        <v>90000</v>
      </c>
      <c r="G2" s="30">
        <v>93.1</v>
      </c>
      <c r="H2" s="31">
        <v>10</v>
      </c>
      <c r="I2" s="36">
        <v>0.4</v>
      </c>
      <c r="J2" s="34">
        <f t="shared" ref="J2:J9" si="0">E2/$B$2</f>
        <v>0.39135186638269248</v>
      </c>
      <c r="K2" s="28">
        <f t="shared" ref="K2:K3" si="1">H2*G2*1000</f>
        <v>931000</v>
      </c>
    </row>
    <row r="3" spans="1:11" x14ac:dyDescent="0.4">
      <c r="A3" s="16" t="s">
        <v>22</v>
      </c>
      <c r="B3" s="17">
        <f>SUM(K:K)</f>
        <v>931000</v>
      </c>
      <c r="C3" s="14"/>
      <c r="D3" s="26" t="s">
        <v>13</v>
      </c>
      <c r="E3" s="28">
        <f t="shared" ref="E3:E9" si="2">F3*G3</f>
        <v>6308399.9999999991</v>
      </c>
      <c r="F3" s="31">
        <v>42000</v>
      </c>
      <c r="G3" s="30">
        <v>150.19999999999999</v>
      </c>
      <c r="I3" s="36">
        <v>0.3</v>
      </c>
      <c r="J3" s="34">
        <f t="shared" si="0"/>
        <v>0.29464185629413736</v>
      </c>
      <c r="K3" s="28">
        <f t="shared" si="1"/>
        <v>0</v>
      </c>
    </row>
    <row r="4" spans="1:11" x14ac:dyDescent="0.4">
      <c r="C4" s="14"/>
      <c r="D4" s="26" t="s">
        <v>9</v>
      </c>
      <c r="E4" s="28">
        <f t="shared" si="2"/>
        <v>6723000</v>
      </c>
      <c r="F4" s="31">
        <v>150000</v>
      </c>
      <c r="G4" s="30">
        <v>44.82</v>
      </c>
      <c r="I4" s="36">
        <v>0.3</v>
      </c>
      <c r="J4" s="34">
        <f t="shared" si="0"/>
        <v>0.31400627732317005</v>
      </c>
      <c r="K4" s="28">
        <f>H4*G4*1000</f>
        <v>0</v>
      </c>
    </row>
    <row r="5" spans="1:11" x14ac:dyDescent="0.4">
      <c r="E5" s="28">
        <f t="shared" si="2"/>
        <v>0</v>
      </c>
      <c r="I5" s="36"/>
      <c r="J5" s="34">
        <f t="shared" si="0"/>
        <v>0</v>
      </c>
      <c r="K5" s="28">
        <f t="shared" ref="K5:K9" si="3">H5*G5*1000</f>
        <v>0</v>
      </c>
    </row>
    <row r="6" spans="1:11" x14ac:dyDescent="0.4">
      <c r="E6" s="28">
        <f t="shared" si="2"/>
        <v>0</v>
      </c>
      <c r="I6" s="36"/>
      <c r="J6" s="34">
        <f t="shared" si="0"/>
        <v>0</v>
      </c>
      <c r="K6" s="28">
        <f t="shared" si="3"/>
        <v>0</v>
      </c>
    </row>
    <row r="7" spans="1:11" x14ac:dyDescent="0.4">
      <c r="B7" s="52"/>
      <c r="E7" s="28">
        <f t="shared" si="2"/>
        <v>0</v>
      </c>
      <c r="I7" s="36"/>
      <c r="J7" s="34">
        <f t="shared" si="0"/>
        <v>0</v>
      </c>
      <c r="K7" s="28">
        <f t="shared" si="3"/>
        <v>0</v>
      </c>
    </row>
    <row r="8" spans="1:11" x14ac:dyDescent="0.4">
      <c r="B8" s="53"/>
      <c r="E8" s="28">
        <f t="shared" si="2"/>
        <v>0</v>
      </c>
      <c r="I8" s="36"/>
      <c r="J8" s="34">
        <f t="shared" si="0"/>
        <v>0</v>
      </c>
      <c r="K8" s="28">
        <f t="shared" si="3"/>
        <v>0</v>
      </c>
    </row>
    <row r="9" spans="1:11" x14ac:dyDescent="0.4">
      <c r="A9" s="43"/>
      <c r="B9" s="44"/>
      <c r="E9" s="28">
        <f t="shared" si="2"/>
        <v>0</v>
      </c>
      <c r="I9" s="36"/>
      <c r="J9" s="34">
        <f t="shared" si="0"/>
        <v>0</v>
      </c>
      <c r="K9" s="28">
        <f t="shared" si="3"/>
        <v>0</v>
      </c>
    </row>
    <row r="10" spans="1:11" x14ac:dyDescent="0.4">
      <c r="A10" s="43"/>
      <c r="B10" s="45"/>
      <c r="D10" s="57" t="s">
        <v>17</v>
      </c>
      <c r="E10" s="58"/>
      <c r="F10" s="58"/>
      <c r="G10" s="58"/>
      <c r="H10" s="58"/>
      <c r="I10" s="58"/>
      <c r="J10" s="58"/>
      <c r="K10" s="59"/>
    </row>
  </sheetData>
  <mergeCells count="1">
    <mergeCell ref="D10:K10"/>
  </mergeCells>
  <phoneticPr fontId="1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8FA76-3C6A-46F8-AB31-A8D6A5F2DF4E}">
  <dimension ref="A1:R18"/>
  <sheetViews>
    <sheetView tabSelected="1" zoomScale="85" zoomScaleNormal="85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G10" sqref="G10"/>
    </sheetView>
  </sheetViews>
  <sheetFormatPr defaultColWidth="9.69921875" defaultRowHeight="17" x14ac:dyDescent="0.4"/>
  <cols>
    <col min="1" max="1" width="13.69921875" style="16" customWidth="1"/>
    <col min="2" max="2" width="10.19921875" style="18" bestFit="1" customWidth="1"/>
    <col min="3" max="3" width="0.8984375" style="5" customWidth="1"/>
    <col min="4" max="4" width="11.5" style="6" bestFit="1" customWidth="1"/>
    <col min="5" max="5" width="6.8984375" style="7" bestFit="1" customWidth="1"/>
    <col min="6" max="6" width="7.69921875" style="9" bestFit="1" customWidth="1"/>
    <col min="7" max="7" width="7.69921875" style="40" bestFit="1" customWidth="1"/>
    <col min="8" max="8" width="9.8984375" style="10" bestFit="1" customWidth="1"/>
    <col min="9" max="9" width="8.8984375" style="10" bestFit="1" customWidth="1"/>
    <col min="10" max="10" width="9.8984375" style="10" bestFit="1" customWidth="1"/>
    <col min="11" max="11" width="7.5" style="8" bestFit="1" customWidth="1"/>
    <col min="12" max="12" width="9.8984375" style="9" bestFit="1" customWidth="1"/>
    <col min="13" max="13" width="7" style="11" bestFit="1" customWidth="1"/>
    <col min="14" max="14" width="11.296875" style="12" bestFit="1" customWidth="1"/>
    <col min="15" max="15" width="8.8984375" style="9" bestFit="1" customWidth="1"/>
    <col min="16" max="16" width="6.69921875" style="10" bestFit="1" customWidth="1"/>
    <col min="17" max="17" width="9.8984375" style="10" bestFit="1" customWidth="1"/>
    <col min="18" max="18" width="28.8984375" style="13" customWidth="1"/>
    <col min="19" max="16384" width="9.69921875" style="15"/>
  </cols>
  <sheetData>
    <row r="1" spans="1:18" s="4" customFormat="1" x14ac:dyDescent="0.4">
      <c r="A1" s="67" t="s">
        <v>0</v>
      </c>
      <c r="B1" s="67" t="s">
        <v>1</v>
      </c>
      <c r="C1" s="1"/>
      <c r="D1" s="63" t="s">
        <v>38</v>
      </c>
      <c r="E1" s="65" t="s">
        <v>2</v>
      </c>
      <c r="F1" s="60" t="s">
        <v>30</v>
      </c>
      <c r="G1" s="61"/>
      <c r="H1" s="61"/>
      <c r="I1" s="61"/>
      <c r="J1" s="62"/>
      <c r="K1" s="69" t="s">
        <v>31</v>
      </c>
      <c r="L1" s="70"/>
      <c r="M1" s="70"/>
      <c r="N1" s="70"/>
      <c r="O1" s="70"/>
      <c r="P1" s="70"/>
      <c r="Q1" s="70"/>
      <c r="R1" s="71"/>
    </row>
    <row r="2" spans="1:18" s="13" customFormat="1" ht="29" x14ac:dyDescent="0.4">
      <c r="A2" s="68"/>
      <c r="B2" s="68"/>
      <c r="C2" s="5"/>
      <c r="D2" s="64"/>
      <c r="E2" s="66"/>
      <c r="F2" s="2" t="s">
        <v>25</v>
      </c>
      <c r="G2" s="39" t="s">
        <v>26</v>
      </c>
      <c r="H2" s="3" t="s">
        <v>27</v>
      </c>
      <c r="I2" s="3" t="s">
        <v>4</v>
      </c>
      <c r="J2" s="3" t="s">
        <v>28</v>
      </c>
      <c r="K2" s="48" t="s">
        <v>3</v>
      </c>
      <c r="L2" s="49" t="s">
        <v>5</v>
      </c>
      <c r="M2" s="50" t="s">
        <v>6</v>
      </c>
      <c r="N2" s="51" t="s">
        <v>32</v>
      </c>
      <c r="O2" s="49" t="s">
        <v>4</v>
      </c>
      <c r="P2" s="49" t="s">
        <v>7</v>
      </c>
      <c r="Q2" s="49" t="s">
        <v>11</v>
      </c>
      <c r="R2" s="49" t="s">
        <v>40</v>
      </c>
    </row>
    <row r="3" spans="1:18" x14ac:dyDescent="0.4">
      <c r="A3" s="43" t="s">
        <v>36</v>
      </c>
      <c r="B3" s="44">
        <v>1.4250000000000001E-3</v>
      </c>
      <c r="C3" s="14"/>
      <c r="D3" s="6">
        <v>45810</v>
      </c>
      <c r="E3" s="7" t="s">
        <v>12</v>
      </c>
      <c r="F3" s="9">
        <v>2000</v>
      </c>
      <c r="G3" s="40">
        <v>81.8</v>
      </c>
      <c r="H3" s="10">
        <f>$F3*$G3</f>
        <v>163600</v>
      </c>
      <c r="I3" s="10">
        <f t="shared" ref="I3:I17" si="0">IF($H3=0,0,ROUNDDOWN($H3*$B$3*$B$4,0))</f>
        <v>58</v>
      </c>
      <c r="J3" s="10">
        <f>SUM(H3:I3)</f>
        <v>163658</v>
      </c>
      <c r="K3" s="8" t="s">
        <v>39</v>
      </c>
      <c r="L3" s="9">
        <v>180000</v>
      </c>
      <c r="M3" s="11">
        <v>2.6800000000000001E-2</v>
      </c>
      <c r="N3" s="12">
        <v>45839</v>
      </c>
      <c r="P3" s="10">
        <f ca="1">IFERROR(L3*M3*(IF(N3&lt;&gt;"",N3-1,TODAY())-D3+1)/365,0)</f>
        <v>383.27671232876713</v>
      </c>
      <c r="Q3" s="10">
        <f t="shared" ref="Q3:Q17" ca="1" si="1">L3+O3+P3</f>
        <v>180383.27671232878</v>
      </c>
      <c r="R3" s="13" t="s">
        <v>41</v>
      </c>
    </row>
    <row r="4" spans="1:18" x14ac:dyDescent="0.4">
      <c r="A4" s="43" t="s">
        <v>29</v>
      </c>
      <c r="B4" s="45">
        <v>0.25</v>
      </c>
      <c r="C4" s="14"/>
      <c r="D4" s="6">
        <v>45839</v>
      </c>
      <c r="H4" s="10">
        <f>$F4*$G4</f>
        <v>0</v>
      </c>
      <c r="I4" s="10">
        <f t="shared" si="0"/>
        <v>0</v>
      </c>
      <c r="J4" s="10">
        <f>SUM(H4:I4)</f>
        <v>0</v>
      </c>
      <c r="K4" s="8" t="s">
        <v>10</v>
      </c>
      <c r="L4" s="9">
        <v>181000</v>
      </c>
      <c r="M4" s="11">
        <v>2.4799999999999999E-2</v>
      </c>
      <c r="P4" s="10">
        <f ca="1">IFERROR(IF(K4="借款",L4*M4*(IF(N4&lt;&gt;"",N4-1,TODAY())-D4+1)/365,0),0)</f>
        <v>934.65424657534243</v>
      </c>
      <c r="Q4" s="10">
        <f t="shared" ca="1" si="1"/>
        <v>181934.65424657534</v>
      </c>
      <c r="R4" s="13" t="s">
        <v>42</v>
      </c>
    </row>
    <row r="5" spans="1:18" x14ac:dyDescent="0.4">
      <c r="A5" s="16" t="s">
        <v>8</v>
      </c>
      <c r="B5" s="17">
        <f>SUMIF(N:N,"",L:L)</f>
        <v>281000</v>
      </c>
      <c r="D5" s="6">
        <v>45870</v>
      </c>
      <c r="H5" s="10">
        <f>$F5*$G5</f>
        <v>0</v>
      </c>
      <c r="I5" s="10">
        <f t="shared" si="0"/>
        <v>0</v>
      </c>
      <c r="J5" s="10">
        <f>SUM(H5:I5)</f>
        <v>0</v>
      </c>
      <c r="K5" s="8" t="s">
        <v>10</v>
      </c>
      <c r="L5" s="9">
        <v>100000</v>
      </c>
      <c r="M5" s="11">
        <v>2.4799999999999999E-2</v>
      </c>
      <c r="P5" s="10">
        <f t="shared" ref="P5:P17" ca="1" si="2">IFERROR(L5*M5*(IF(N5&lt;&gt;"",N5-1,TODAY())-D5+1)/365,0)</f>
        <v>305.75342465753425</v>
      </c>
      <c r="Q5" s="10">
        <f t="shared" ca="1" si="1"/>
        <v>100305.75342465754</v>
      </c>
      <c r="R5" s="13" t="s">
        <v>43</v>
      </c>
    </row>
    <row r="6" spans="1:18" x14ac:dyDescent="0.4">
      <c r="A6" s="16" t="s">
        <v>34</v>
      </c>
      <c r="B6" s="17">
        <f ca="1">SUM(P:P)</f>
        <v>1623.6843835616437</v>
      </c>
      <c r="H6" s="10">
        <f t="shared" ref="H6:H17" si="3">$F6*$G6</f>
        <v>0</v>
      </c>
      <c r="I6" s="10">
        <f t="shared" si="0"/>
        <v>0</v>
      </c>
      <c r="J6" s="10">
        <f t="shared" ref="J6:J17" si="4">SUM(H6:I6)</f>
        <v>0</v>
      </c>
      <c r="P6" s="10">
        <f t="shared" ca="1" si="2"/>
        <v>0</v>
      </c>
      <c r="Q6" s="10">
        <f t="shared" ca="1" si="1"/>
        <v>0</v>
      </c>
    </row>
    <row r="7" spans="1:18" x14ac:dyDescent="0.4">
      <c r="A7" s="16" t="s">
        <v>35</v>
      </c>
      <c r="B7" s="17">
        <f ca="1">SUM(B5:B6)</f>
        <v>282623.68438356166</v>
      </c>
      <c r="H7" s="10">
        <f t="shared" si="3"/>
        <v>0</v>
      </c>
      <c r="I7" s="10">
        <f t="shared" si="0"/>
        <v>0</v>
      </c>
      <c r="J7" s="10">
        <f t="shared" si="4"/>
        <v>0</v>
      </c>
      <c r="P7" s="10">
        <f t="shared" ca="1" si="2"/>
        <v>0</v>
      </c>
      <c r="Q7" s="10">
        <f t="shared" ca="1" si="1"/>
        <v>0</v>
      </c>
    </row>
    <row r="8" spans="1:18" x14ac:dyDescent="0.4">
      <c r="A8" s="16" t="s">
        <v>21</v>
      </c>
      <c r="B8" s="32">
        <f ca="1">股票資產!B3/B7</f>
        <v>3.2941329812136231</v>
      </c>
      <c r="H8" s="10">
        <f t="shared" si="3"/>
        <v>0</v>
      </c>
      <c r="I8" s="10">
        <f t="shared" si="0"/>
        <v>0</v>
      </c>
      <c r="J8" s="10">
        <f t="shared" si="4"/>
        <v>0</v>
      </c>
      <c r="P8" s="10">
        <f t="shared" ca="1" si="2"/>
        <v>0</v>
      </c>
      <c r="Q8" s="10">
        <f t="shared" ca="1" si="1"/>
        <v>0</v>
      </c>
    </row>
    <row r="9" spans="1:18" x14ac:dyDescent="0.4">
      <c r="A9" s="16" t="s">
        <v>37</v>
      </c>
      <c r="B9" s="33">
        <f ca="1">B7/股票資產!B2</f>
        <v>1.3200299124890786E-2</v>
      </c>
      <c r="H9" s="10">
        <f t="shared" si="3"/>
        <v>0</v>
      </c>
      <c r="I9" s="10">
        <f t="shared" si="0"/>
        <v>0</v>
      </c>
      <c r="J9" s="10">
        <f t="shared" si="4"/>
        <v>0</v>
      </c>
      <c r="P9" s="10">
        <f t="shared" ca="1" si="2"/>
        <v>0</v>
      </c>
      <c r="Q9" s="10">
        <f t="shared" ca="1" si="1"/>
        <v>0</v>
      </c>
    </row>
    <row r="10" spans="1:18" x14ac:dyDescent="0.4">
      <c r="H10" s="10">
        <f t="shared" si="3"/>
        <v>0</v>
      </c>
      <c r="I10" s="10">
        <f t="shared" si="0"/>
        <v>0</v>
      </c>
      <c r="J10" s="10">
        <f t="shared" si="4"/>
        <v>0</v>
      </c>
      <c r="P10" s="10">
        <f t="shared" ca="1" si="2"/>
        <v>0</v>
      </c>
      <c r="Q10" s="10">
        <f t="shared" ca="1" si="1"/>
        <v>0</v>
      </c>
    </row>
    <row r="11" spans="1:18" x14ac:dyDescent="0.4">
      <c r="H11" s="10">
        <f t="shared" si="3"/>
        <v>0</v>
      </c>
      <c r="I11" s="10">
        <f t="shared" si="0"/>
        <v>0</v>
      </c>
      <c r="J11" s="10">
        <f t="shared" si="4"/>
        <v>0</v>
      </c>
      <c r="P11" s="10">
        <f t="shared" ca="1" si="2"/>
        <v>0</v>
      </c>
      <c r="Q11" s="10">
        <f t="shared" ca="1" si="1"/>
        <v>0</v>
      </c>
    </row>
    <row r="12" spans="1:18" x14ac:dyDescent="0.4">
      <c r="H12" s="10">
        <f t="shared" si="3"/>
        <v>0</v>
      </c>
      <c r="I12" s="10">
        <f t="shared" si="0"/>
        <v>0</v>
      </c>
      <c r="J12" s="10">
        <f t="shared" si="4"/>
        <v>0</v>
      </c>
      <c r="P12" s="10">
        <f t="shared" ca="1" si="2"/>
        <v>0</v>
      </c>
      <c r="Q12" s="10">
        <f t="shared" ca="1" si="1"/>
        <v>0</v>
      </c>
    </row>
    <row r="13" spans="1:18" x14ac:dyDescent="0.4">
      <c r="H13" s="10">
        <f t="shared" si="3"/>
        <v>0</v>
      </c>
      <c r="I13" s="10">
        <f t="shared" si="0"/>
        <v>0</v>
      </c>
      <c r="J13" s="10">
        <f t="shared" si="4"/>
        <v>0</v>
      </c>
      <c r="P13" s="10">
        <f t="shared" ca="1" si="2"/>
        <v>0</v>
      </c>
      <c r="Q13" s="10">
        <f t="shared" ca="1" si="1"/>
        <v>0</v>
      </c>
    </row>
    <row r="14" spans="1:18" x14ac:dyDescent="0.4">
      <c r="H14" s="10">
        <f t="shared" si="3"/>
        <v>0</v>
      </c>
      <c r="I14" s="10">
        <f t="shared" si="0"/>
        <v>0</v>
      </c>
      <c r="J14" s="10">
        <f t="shared" si="4"/>
        <v>0</v>
      </c>
      <c r="P14" s="10">
        <f t="shared" ca="1" si="2"/>
        <v>0</v>
      </c>
      <c r="Q14" s="10">
        <f t="shared" ca="1" si="1"/>
        <v>0</v>
      </c>
    </row>
    <row r="15" spans="1:18" x14ac:dyDescent="0.4">
      <c r="H15" s="10">
        <f t="shared" si="3"/>
        <v>0</v>
      </c>
      <c r="I15" s="10">
        <f t="shared" si="0"/>
        <v>0</v>
      </c>
      <c r="J15" s="10">
        <f t="shared" si="4"/>
        <v>0</v>
      </c>
      <c r="P15" s="10">
        <f t="shared" ca="1" si="2"/>
        <v>0</v>
      </c>
      <c r="Q15" s="10">
        <f t="shared" ca="1" si="1"/>
        <v>0</v>
      </c>
    </row>
    <row r="16" spans="1:18" x14ac:dyDescent="0.4">
      <c r="H16" s="10">
        <f t="shared" si="3"/>
        <v>0</v>
      </c>
      <c r="I16" s="10">
        <f t="shared" si="0"/>
        <v>0</v>
      </c>
      <c r="J16" s="10">
        <f t="shared" si="4"/>
        <v>0</v>
      </c>
      <c r="P16" s="10">
        <f t="shared" ca="1" si="2"/>
        <v>0</v>
      </c>
      <c r="Q16" s="10">
        <f t="shared" ca="1" si="1"/>
        <v>0</v>
      </c>
    </row>
    <row r="17" spans="4:17" x14ac:dyDescent="0.4">
      <c r="H17" s="10">
        <f t="shared" si="3"/>
        <v>0</v>
      </c>
      <c r="I17" s="10">
        <f t="shared" si="0"/>
        <v>0</v>
      </c>
      <c r="J17" s="10">
        <f t="shared" si="4"/>
        <v>0</v>
      </c>
      <c r="P17" s="10">
        <f t="shared" ca="1" si="2"/>
        <v>0</v>
      </c>
      <c r="Q17" s="10">
        <f t="shared" ca="1" si="1"/>
        <v>0</v>
      </c>
    </row>
    <row r="18" spans="4:17" x14ac:dyDescent="0.4">
      <c r="D18" s="19"/>
      <c r="E18" s="20"/>
      <c r="F18" s="22"/>
      <c r="G18" s="41"/>
      <c r="H18" s="42"/>
      <c r="I18" s="42"/>
      <c r="J18" s="22"/>
      <c r="K18" s="21"/>
      <c r="L18" s="23"/>
      <c r="M18" s="24"/>
      <c r="N18" s="25"/>
      <c r="O18" s="22"/>
      <c r="P18" s="23"/>
      <c r="Q18" s="23"/>
    </row>
  </sheetData>
  <mergeCells count="6">
    <mergeCell ref="K1:R1"/>
    <mergeCell ref="F1:J1"/>
    <mergeCell ref="D1:D2"/>
    <mergeCell ref="E1:E2"/>
    <mergeCell ref="A1:A2"/>
    <mergeCell ref="B1:B2"/>
  </mergeCells>
  <phoneticPr fontId="1" type="noConversion"/>
  <conditionalFormatting sqref="B9">
    <cfRule type="cellIs" dxfId="1" priority="2" operator="greaterThan">
      <formula>0.2</formula>
    </cfRule>
  </conditionalFormatting>
  <conditionalFormatting sqref="K3:O3">
    <cfRule type="expression" dxfId="0" priority="1">
      <formula>OR($K3="已還")</formula>
    </cfRule>
  </conditionalFormatting>
  <dataValidations count="1">
    <dataValidation type="list" allowBlank="1" showInputMessage="1" showErrorMessage="1" sqref="K1:K1048576" xr:uid="{BF646CB9-B809-4D4A-81A9-E690523F3ADB}">
      <formula1>"借款,已還"</formula1>
    </dataValidation>
  </dataValidations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股票資產</vt:lpstr>
      <vt:lpstr>質借紀錄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乘豐 🧭</cp:lastModifiedBy>
  <dcterms:created xsi:type="dcterms:W3CDTF">2015-06-05T18:17:20Z</dcterms:created>
  <dcterms:modified xsi:type="dcterms:W3CDTF">2025-09-14T13:12:51Z</dcterms:modified>
</cp:coreProperties>
</file>