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資產配置" sheetId="1" r:id="rId4"/>
    <sheet state="visible" name="交易紀錄" sheetId="2" r:id="rId5"/>
    <sheet state="visible" name="再平衡" sheetId="3" r:id="rId6"/>
    <sheet state="visible" name="股價" sheetId="4" r:id="rId7"/>
    <sheet state="visible" name="操作說明" sheetId="5" r:id="rId8"/>
  </sheets>
  <definedNames>
    <definedName name="交易稅率">'交易紀錄'!$C$4</definedName>
    <definedName name="手續費率">'交易紀錄'!$C$2</definedName>
    <definedName name="手續費折扣">'交易紀錄'!$C$3</definedName>
    <definedName name="配息轉帳費">'交易紀錄'!$C$5</definedName>
    <definedName hidden="1" localSheetId="1" name="_xlnm._FilterDatabase">'交易紀錄'!$E$1:$M$301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B1">
      <text>
        <t xml:space="preserve">欄位底色有其意義，說明如下：
A. 黃底黑字：使用者可依實際情況進行輸入。
B. 粉紅色底：公式計算，不可變更內容。
C. 綠底綠字：負值，表示回測失敗(暴倉)。
D. 黃底紅字：雖然不是負值，但資金低於基本生活費用所需。
	-乘哥(PC)</t>
      </text>
    </comment>
    <comment authorId="0" ref="L1">
      <text>
        <t xml:space="preserve">差異最大者。
	-Huang. PC (TPE)</t>
      </text>
    </comment>
    <comment authorId="0" ref="M2">
      <text>
        <t xml:space="preserve">負值為賣出。
	-Huang. PC (TPE)</t>
      </text>
    </comment>
    <comment authorId="0" ref="B7">
      <text>
        <t xml:space="preserve">Beta = 原型基金佔比 + 槓桿基金佔比 * 2
ex 442 → 40%:40%:20% (4:4:2) 
Beta = 0.4 + 0.4 * 2 = 1.2
	-乘豐</t>
      </text>
    </comment>
    <comment authorId="0" ref="B10">
      <text>
        <t xml:space="preserve">【投入方式】
0. 只投入原型。
1. 聰明再平衡
2. 無䐉再平衡：(槓桿+現金)*配置%。
3. 比率再平衡。
4. 動態再平衡→小資金投入佔比小者。
5. 大資金投入→回配置佔比。
	-Huang. PC (TPE)</t>
      </text>
    </comment>
    <comment authorId="0" ref="B12">
      <text>
        <t xml:space="preserve">聰明再平衡於上漲年將獲利乘以此比率的資金轉入(類)現金中。
	-乘哥(PC)</t>
      </text>
    </comment>
    <comment authorId="0" ref="B13">
      <text>
        <t xml:space="preserve">於下跌年時將年生活費的金額由(類)現金轉入槓桿基金做平衡。
	-乘哥(PC)</t>
      </text>
    </comment>
    <comment authorId="0" ref="B14">
      <text>
        <t xml:space="preserve">於做聰明再平衡的當下的市值。
	-乘豐</t>
      </text>
    </comment>
    <comment authorId="0" ref="B17">
      <text>
        <t xml:space="preserve">記錄上一次聰明再平衡後的市值，以做為下次再聰明再平衡的期初市值。
	-乘豐</t>
      </text>
    </comment>
    <comment authorId="0" ref="B18">
      <text>
        <t xml:space="preserve">自上次聰明再平衡後買進及賣出的淨投入金額。
	-乘豐</t>
      </text>
    </comment>
    <comment authorId="0" ref="B19">
      <text>
        <t xml:space="preserve">自上次聰明再平衡後至本次期間的淨漲跌。
= 目前市值- 期初市值- 期間買進。
	-乘豐</t>
      </text>
    </comment>
    <comment authorId="0" ref="B20">
      <text>
        <t xml:space="preserve">上漲年：
=槓桿型獲利*平衡%
下跌年：
=年生活費
	-乘豐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B10">
      <text>
        <t xml:space="preserve">【投入方式】
1. 只投入原型。
2. 補足差異最大項。
3. 無䐉再平衡：(槓桿+現金)/2。
    (忽略「投入金額」)
	-Huang. PC (TPE)</t>
      </text>
    </comment>
  </commentList>
</comments>
</file>

<file path=xl/sharedStrings.xml><?xml version="1.0" encoding="utf-8"?>
<sst xmlns="http://schemas.openxmlformats.org/spreadsheetml/2006/main" count="500" uniqueCount="113">
  <si>
    <t>群組</t>
  </si>
  <si>
    <t>項目
(顏色說明)</t>
  </si>
  <si>
    <t>設定值</t>
  </si>
  <si>
    <t>合計</t>
  </si>
  <si>
    <t>代碼</t>
  </si>
  <si>
    <t>商品</t>
  </si>
  <si>
    <t>目前
股價</t>
  </si>
  <si>
    <t>庫存
股數</t>
  </si>
  <si>
    <t>庫存
市值</t>
  </si>
  <si>
    <t>目前配置</t>
  </si>
  <si>
    <t>需調整(試算)</t>
  </si>
  <si>
    <t>移動
成本</t>
  </si>
  <si>
    <t>移動
均價</t>
  </si>
  <si>
    <t>損益</t>
  </si>
  <si>
    <t>損益%</t>
  </si>
  <si>
    <t>年化%</t>
  </si>
  <si>
    <t>佔比</t>
  </si>
  <si>
    <t>Beta</t>
  </si>
  <si>
    <t>差異</t>
  </si>
  <si>
    <t>投入</t>
  </si>
  <si>
    <t>股數</t>
  </si>
  <si>
    <t>金額</t>
  </si>
  <si>
    <t>配置</t>
  </si>
  <si>
    <t>①00662</t>
  </si>
  <si>
    <t>00662</t>
  </si>
  <si>
    <t>富邦NASDAQ</t>
  </si>
  <si>
    <t>②00670L</t>
  </si>
  <si>
    <t>00670L</t>
  </si>
  <si>
    <t>富邦NASDAQ正2</t>
  </si>
  <si>
    <t>③00865B</t>
  </si>
  <si>
    <t>00865B</t>
  </si>
  <si>
    <t>國泰美國短期公債ETF基金</t>
  </si>
  <si>
    <t>④Beta</t>
  </si>
  <si>
    <t>投資啟日</t>
  </si>
  <si>
    <t>投資年數</t>
  </si>
  <si>
    <t>再平衡方式</t>
  </si>
  <si>
    <t>投入金額</t>
  </si>
  <si>
    <t>聰明再平衡670L</t>
  </si>
  <si>
    <t>上漲平衡%</t>
  </si>
  <si>
    <t>下跌平𧗾金</t>
  </si>
  <si>
    <t>目前市值</t>
  </si>
  <si>
    <t>期間開始</t>
  </si>
  <si>
    <t>期間結束</t>
  </si>
  <si>
    <t>期初市值</t>
  </si>
  <si>
    <t>期間買進</t>
  </si>
  <si>
    <t>期間漲跌</t>
  </si>
  <si>
    <t>再平衡金額</t>
  </si>
  <si>
    <t>項目</t>
  </si>
  <si>
    <t>買賣
日期</t>
  </si>
  <si>
    <t>代號</t>
  </si>
  <si>
    <t>類型</t>
  </si>
  <si>
    <t>價格</t>
  </si>
  <si>
    <t>交易
總額</t>
  </si>
  <si>
    <t>手續費</t>
  </si>
  <si>
    <t>交易稅</t>
  </si>
  <si>
    <t>交易
淨值</t>
  </si>
  <si>
    <t>費率</t>
  </si>
  <si>
    <t>手續費率</t>
  </si>
  <si>
    <t>買進</t>
  </si>
  <si>
    <t>手續費折扣</t>
  </si>
  <si>
    <t>交易稅率</t>
  </si>
  <si>
    <t>配息轉帳費</t>
  </si>
  <si>
    <t>總投入</t>
  </si>
  <si>
    <t>定期金額</t>
  </si>
  <si>
    <t>投入筆數</t>
  </si>
  <si>
    <t>投資報酬 XIRR</t>
  </si>
  <si>
    <t>現值</t>
  </si>
  <si>
    <t>*** 以下無公式，請自行複製 ***</t>
  </si>
  <si>
    <t>再平衡</t>
  </si>
  <si>
    <t>漲跌</t>
  </si>
  <si>
    <t xml:space="preserve">     00670L</t>
  </si>
  <si>
    <t xml:space="preserve"> 00865B</t>
  </si>
  <si>
    <t>總資金 (萬)</t>
  </si>
  <si>
    <t>年生活費</t>
  </si>
  <si>
    <t>資產配置</t>
  </si>
  <si>
    <t>佔比%</t>
  </si>
  <si>
    <t>上漲年(原型)</t>
  </si>
  <si>
    <t>下跌年(原型)</t>
  </si>
  <si>
    <t>上漲年</t>
  </si>
  <si>
    <t>上漲年(槓桿)</t>
  </si>
  <si>
    <t>下跌年(槓桿)</t>
  </si>
  <si>
    <t>下跌年</t>
  </si>
  <si>
    <t>上漲年(類現金)</t>
  </si>
  <si>
    <t>下跌年(類現金)</t>
  </si>
  <si>
    <t>1-聰明再平衡</t>
  </si>
  <si>
    <t>再平衡%</t>
  </si>
  <si>
    <t>小資金</t>
  </si>
  <si>
    <t>2-無腦再平衡</t>
  </si>
  <si>
    <t>大資金(信貸)</t>
  </si>
  <si>
    <t>3-比率再平衡</t>
  </si>
  <si>
    <t>4-動態再平衡</t>
  </si>
  <si>
    <t>5-大筆資金投入</t>
  </si>
  <si>
    <t>日期</t>
  </si>
  <si>
    <t>說明</t>
  </si>
  <si>
    <t>功能說明</t>
  </si>
  <si>
    <t>1. 定期或不定期有收入持續買進，讓資產配置(BETA)盡可能接近預期風險。</t>
  </si>
  <si>
    <t>2. 平日調節有助於「逢低加碼」的效果及年度再平衡的進出損耗。</t>
  </si>
  <si>
    <t>3. 依據年度進行「無腦再平衡」，增減股數及金額調節資產配置。</t>
  </si>
  <si>
    <t>適用對象</t>
  </si>
  <si>
    <t>1. 信仰「大道至簡投資法」的富有投資人。</t>
  </si>
  <si>
    <t>2. 定期或不定期有收入可持續買進的投資人。</t>
  </si>
  <si>
    <t>3. 以投資組合 00662、00670L、00865B為資產配置的投資人。</t>
  </si>
  <si>
    <t>4. 年度進行資產配置再平衡的投資人。</t>
  </si>
  <si>
    <t>操作說明</t>
  </si>
  <si>
    <t>0.本表格只需調整黃底欄位，粉紅底欄位為系統自行計算。</t>
  </si>
  <si>
    <t>1. 先設定預期的資產(00662、00670L、00865B)配置比 =&gt; 計算出 BETA。</t>
  </si>
  <si>
    <t>2. 選擇「投入方式」及「投入金額」：</t>
  </si>
  <si>
    <t>1. 投入原型(00662)、2. 投入差異大的項目(逢低加碼)、3.再平衡(無需輸入「投入金額」)。</t>
  </si>
  <si>
    <t>再平衡：使用無腦再平衡→(槓桿+類現金)/2，忽略「投入金額」的數值。</t>
  </si>
  <si>
    <t>=&gt; 經「大道至簡投資法-試算表」的驗證使用「無䐉再平衡」是最佳方案，「聰明再平衡」中的調整比率無法控制(因影響因子很多，且過去資訊不代表未來)，要考慮漲跌年的狀況非常複雜，重要的是得不到更好的效果(參考作者文件 的分析說明)，所以強烈建議回到「大道至簡投資法」，使用「無腦再平衡」。</t>
  </si>
  <si>
    <t>3. 將資金投入(或轉換)建議股數的配置標的，讓整體資產配置比接近預期的配置風險。</t>
  </si>
  <si>
    <t>4. 將交易的資訊記錄於「交易紀錄」中，調整目前的資產配置。</t>
  </si>
  <si>
    <t>5. 重複2~4步驟完成「持續買進與再平衡」。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</si>
</sst>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0_);[Red]\(0\)"/>
    <numFmt numFmtId="165" formatCode="_-* #,##0.00_-;\-* #,##0.00_-;_-* &quot;-&quot;??_-;_-@"/>
    <numFmt numFmtId="166" formatCode="_-* #,##0_-;\-* #,##0_-;_-* &quot;-&quot;??_-;_-@"/>
    <numFmt numFmtId="167" formatCode="yyyy/mm/dd"/>
    <numFmt numFmtId="168" formatCode="0.0000%"/>
    <numFmt numFmtId="169" formatCode="#,##0\ &quot;萬&quot;"/>
    <numFmt numFmtId="170" formatCode="0.0%"/>
    <numFmt numFmtId="171" formatCode="yyyy/mm"/>
  </numFmts>
  <fonts count="6">
    <font>
      <sz val="12.0"/>
      <color theme="1"/>
      <name val="Calibri"/>
      <scheme val="minor"/>
    </font>
    <font>
      <sz val="12.0"/>
      <color rgb="FF000000"/>
      <name val="PMingLiu"/>
    </font>
    <font>
      <sz val="12.0"/>
      <color theme="1"/>
      <name val="PMingLiu"/>
    </font>
    <font/>
    <font>
      <color theme="1"/>
      <name val="Calibri"/>
    </font>
    <font>
      <color theme="1"/>
      <name val="Calibri"/>
      <scheme val="minor"/>
    </font>
  </fonts>
  <fills count="26">
    <fill>
      <patternFill patternType="none"/>
    </fill>
    <fill>
      <patternFill patternType="lightGray"/>
    </fill>
    <fill>
      <patternFill patternType="solid">
        <fgColor rgb="FFE2EFD9"/>
        <bgColor rgb="FFE2EFD9"/>
      </patternFill>
    </fill>
    <fill>
      <patternFill patternType="solid">
        <fgColor rgb="FFA5A5A5"/>
        <bgColor rgb="FFA5A5A5"/>
      </patternFill>
    </fill>
    <fill>
      <patternFill patternType="solid">
        <fgColor rgb="FF9CC2E5"/>
        <bgColor rgb="FF9CC2E5"/>
      </patternFill>
    </fill>
    <fill>
      <patternFill patternType="solid">
        <fgColor rgb="FFF7CAAC"/>
        <bgColor rgb="FFF7CAAC"/>
      </patternFill>
    </fill>
    <fill>
      <patternFill patternType="solid">
        <fgColor rgb="FFC5E0B3"/>
        <bgColor rgb="FFC5E0B3"/>
      </patternFill>
    </fill>
    <fill>
      <patternFill patternType="solid">
        <fgColor rgb="FF8EAADB"/>
        <bgColor rgb="FF8EAADB"/>
      </patternFill>
    </fill>
    <fill>
      <patternFill patternType="solid">
        <fgColor rgb="FFFFFFCC"/>
        <bgColor rgb="FFFFFFCC"/>
      </patternFill>
    </fill>
    <fill>
      <patternFill patternType="solid">
        <fgColor rgb="FFD9E2F3"/>
        <bgColor rgb="FFD9E2F3"/>
      </patternFill>
    </fill>
    <fill>
      <patternFill patternType="solid">
        <fgColor rgb="FFFBE4D5"/>
        <bgColor rgb="FFFBE4D5"/>
      </patternFill>
    </fill>
    <fill>
      <patternFill patternType="solid">
        <fgColor rgb="FFADB9CA"/>
        <bgColor rgb="FFADB9CA"/>
      </patternFill>
    </fill>
    <fill>
      <patternFill patternType="solid">
        <fgColor rgb="FFC6E0B4"/>
        <bgColor rgb="FFC6E0B4"/>
      </patternFill>
    </fill>
    <fill>
      <patternFill patternType="solid">
        <fgColor rgb="FFCFE2F3"/>
        <bgColor rgb="FFCFE2F3"/>
      </patternFill>
    </fill>
    <fill>
      <patternFill patternType="solid">
        <fgColor rgb="FFD9E1F2"/>
        <bgColor rgb="FFD9E1F2"/>
      </patternFill>
    </fill>
    <fill>
      <patternFill patternType="solid">
        <fgColor rgb="FFD6DCE4"/>
        <bgColor rgb="FFD6DCE4"/>
      </patternFill>
    </fill>
    <fill>
      <patternFill patternType="solid">
        <fgColor rgb="FFFFFFC0"/>
        <bgColor rgb="FFFFFFC0"/>
      </patternFill>
    </fill>
    <fill>
      <patternFill patternType="solid">
        <fgColor rgb="FFECECEC"/>
        <bgColor rgb="FFECECEC"/>
      </patternFill>
    </fill>
    <fill>
      <patternFill patternType="solid">
        <fgColor rgb="FFFCE5CD"/>
        <bgColor rgb="FFFCE5CD"/>
      </patternFill>
    </fill>
    <fill>
      <patternFill patternType="solid">
        <fgColor rgb="FF00FFFF"/>
        <bgColor rgb="FF00FFFF"/>
      </patternFill>
    </fill>
    <fill>
      <patternFill patternType="solid">
        <fgColor rgb="FF999999"/>
        <bgColor rgb="FF999999"/>
      </patternFill>
    </fill>
    <fill>
      <patternFill patternType="solid">
        <fgColor rgb="FFF6B26B"/>
        <bgColor rgb="FFF6B26B"/>
      </patternFill>
    </fill>
    <fill>
      <patternFill patternType="solid">
        <fgColor rgb="FFB4C6E7"/>
        <bgColor rgb="FFB4C6E7"/>
      </patternFill>
    </fill>
    <fill>
      <patternFill patternType="solid">
        <fgColor rgb="FFBDD6EE"/>
        <bgColor rgb="FFBDD6EE"/>
      </patternFill>
    </fill>
    <fill>
      <patternFill patternType="solid">
        <fgColor rgb="FFDEEAF6"/>
        <bgColor rgb="FFDEEAF6"/>
      </patternFill>
    </fill>
    <fill>
      <patternFill patternType="solid">
        <fgColor rgb="FFF2F2F2"/>
        <bgColor rgb="FFF2F2F2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41">
    <xf borderId="0" fillId="0" fontId="0" numFmtId="0" xfId="0" applyAlignment="1" applyFont="1">
      <alignment readingOrder="0" shrinkToFit="0" vertical="center" wrapText="0"/>
    </xf>
    <xf borderId="1" fillId="2" fontId="1" numFmtId="164" xfId="0" applyAlignment="1" applyBorder="1" applyFill="1" applyFont="1" applyNumberFormat="1">
      <alignment horizontal="center" shrinkToFit="0" textRotation="255" vertical="center" wrapText="1"/>
    </xf>
    <xf borderId="1" fillId="2" fontId="1" numFmtId="165" xfId="0" applyAlignment="1" applyBorder="1" applyFont="1" applyNumberFormat="1">
      <alignment horizontal="center" shrinkToFit="0" vertical="center" wrapText="1"/>
    </xf>
    <xf borderId="1" fillId="2" fontId="1" numFmtId="166" xfId="0" applyAlignment="1" applyBorder="1" applyFont="1" applyNumberFormat="1">
      <alignment horizontal="center" shrinkToFit="0" vertical="center" wrapText="1"/>
    </xf>
    <xf borderId="2" fillId="3" fontId="1" numFmtId="0" xfId="0" applyAlignment="1" applyBorder="1" applyFill="1" applyFont="1">
      <alignment vertical="bottom"/>
    </xf>
    <xf borderId="3" fillId="4" fontId="2" numFmtId="0" xfId="0" applyAlignment="1" applyBorder="1" applyFill="1" applyFont="1">
      <alignment horizontal="right" vertical="center"/>
    </xf>
    <xf borderId="4" fillId="0" fontId="3" numFmtId="0" xfId="0" applyAlignment="1" applyBorder="1" applyFont="1">
      <alignment vertical="center"/>
    </xf>
    <xf borderId="5" fillId="0" fontId="3" numFmtId="0" xfId="0" applyAlignment="1" applyBorder="1" applyFont="1">
      <alignment vertical="center"/>
    </xf>
    <xf borderId="6" fillId="5" fontId="2" numFmtId="166" xfId="0" applyAlignment="1" applyBorder="1" applyFill="1" applyFont="1" applyNumberFormat="1">
      <alignment vertical="center"/>
    </xf>
    <xf borderId="6" fillId="5" fontId="2" numFmtId="9" xfId="0" applyAlignment="1" applyBorder="1" applyFont="1" applyNumberFormat="1">
      <alignment vertical="center"/>
    </xf>
    <xf borderId="6" fillId="5" fontId="2" numFmtId="165" xfId="0" applyAlignment="1" applyBorder="1" applyFont="1" applyNumberFormat="1">
      <alignment vertical="center"/>
    </xf>
    <xf borderId="6" fillId="5" fontId="2" numFmtId="10" xfId="0" applyAlignment="1" applyBorder="1" applyFont="1" applyNumberFormat="1">
      <alignment vertical="center"/>
    </xf>
    <xf borderId="7" fillId="5" fontId="2" numFmtId="166" xfId="0" applyAlignment="1" applyBorder="1" applyFont="1" applyNumberFormat="1">
      <alignment horizontal="center" vertical="center"/>
    </xf>
    <xf borderId="6" fillId="5" fontId="2" numFmtId="166" xfId="0" applyAlignment="1" applyBorder="1" applyFont="1" applyNumberFormat="1">
      <alignment horizontal="center" vertical="center"/>
    </xf>
    <xf borderId="7" fillId="5" fontId="2" numFmtId="10" xfId="0" applyAlignment="1" applyBorder="1" applyFont="1" applyNumberFormat="1">
      <alignment vertical="center"/>
    </xf>
    <xf borderId="7" fillId="0" fontId="2" numFmtId="0" xfId="0" applyAlignment="1" applyBorder="1" applyFont="1">
      <alignment vertical="center"/>
    </xf>
    <xf borderId="8" fillId="0" fontId="3" numFmtId="0" xfId="0" applyAlignment="1" applyBorder="1" applyFont="1">
      <alignment vertical="center"/>
    </xf>
    <xf borderId="1" fillId="6" fontId="2" numFmtId="49" xfId="0" applyAlignment="1" applyBorder="1" applyFill="1" applyFont="1" applyNumberFormat="1">
      <alignment horizontal="center" vertical="center"/>
    </xf>
    <xf borderId="1" fillId="6" fontId="2" numFmtId="166" xfId="0" applyAlignment="1" applyBorder="1" applyFont="1" applyNumberFormat="1">
      <alignment horizontal="center" readingOrder="0" vertical="center"/>
    </xf>
    <xf borderId="1" fillId="6" fontId="2" numFmtId="166" xfId="0" applyAlignment="1" applyBorder="1" applyFont="1" applyNumberFormat="1">
      <alignment horizontal="center" shrinkToFit="0" vertical="center" wrapText="1"/>
    </xf>
    <xf borderId="3" fillId="2" fontId="2" numFmtId="10" xfId="0" applyAlignment="1" applyBorder="1" applyFont="1" applyNumberFormat="1">
      <alignment horizontal="center" vertical="center"/>
    </xf>
    <xf borderId="3" fillId="6" fontId="2" numFmtId="10" xfId="0" applyAlignment="1" applyBorder="1" applyFont="1" applyNumberFormat="1">
      <alignment horizontal="center" vertical="center"/>
    </xf>
    <xf borderId="1" fillId="6" fontId="2" numFmtId="166" xfId="0" applyAlignment="1" applyBorder="1" applyFont="1" applyNumberFormat="1">
      <alignment horizontal="center" vertical="center"/>
    </xf>
    <xf borderId="9" fillId="0" fontId="3" numFmtId="0" xfId="0" applyAlignment="1" applyBorder="1" applyFont="1">
      <alignment vertical="center"/>
    </xf>
    <xf borderId="2" fillId="3" fontId="1" numFmtId="166" xfId="0" applyAlignment="1" applyBorder="1" applyFont="1" applyNumberFormat="1">
      <alignment vertical="bottom"/>
    </xf>
    <xf borderId="6" fillId="2" fontId="2" numFmtId="166" xfId="0" applyAlignment="1" applyBorder="1" applyFont="1" applyNumberFormat="1">
      <alignment horizontal="center" shrinkToFit="0" vertical="center" wrapText="1"/>
    </xf>
    <xf borderId="6" fillId="2" fontId="2" numFmtId="166" xfId="0" applyAlignment="1" applyBorder="1" applyFont="1" applyNumberFormat="1">
      <alignment horizontal="center" vertical="center"/>
    </xf>
    <xf borderId="6" fillId="6" fontId="2" numFmtId="166" xfId="0" applyAlignment="1" applyBorder="1" applyFont="1" applyNumberFormat="1">
      <alignment horizontal="center" shrinkToFit="0" vertical="center" wrapText="1"/>
    </xf>
    <xf borderId="6" fillId="6" fontId="2" numFmtId="10" xfId="0" applyAlignment="1" applyBorder="1" applyFont="1" applyNumberFormat="1">
      <alignment horizontal="center" shrinkToFit="0" vertical="center" wrapText="1"/>
    </xf>
    <xf borderId="1" fillId="7" fontId="1" numFmtId="164" xfId="0" applyAlignment="1" applyBorder="1" applyFill="1" applyFont="1" applyNumberFormat="1">
      <alignment horizontal="center" shrinkToFit="0" textRotation="255" vertical="center" wrapText="1"/>
    </xf>
    <xf borderId="7" fillId="7" fontId="1" numFmtId="164" xfId="0" applyAlignment="1" applyBorder="1" applyFont="1" applyNumberFormat="1">
      <alignment horizontal="left" vertical="center"/>
    </xf>
    <xf borderId="7" fillId="8" fontId="2" numFmtId="9" xfId="0" applyAlignment="1" applyBorder="1" applyFill="1" applyFont="1" applyNumberFormat="1">
      <alignment readingOrder="0" vertical="center"/>
    </xf>
    <xf borderId="10" fillId="9" fontId="2" numFmtId="49" xfId="0" applyAlignment="1" applyBorder="1" applyFill="1" applyFont="1" applyNumberFormat="1">
      <alignment vertical="center"/>
    </xf>
    <xf borderId="7" fillId="9" fontId="2" numFmtId="49" xfId="0" applyAlignment="1" applyBorder="1" applyFont="1" applyNumberFormat="1">
      <alignment vertical="center"/>
    </xf>
    <xf borderId="7" fillId="10" fontId="2" numFmtId="165" xfId="0" applyAlignment="1" applyBorder="1" applyFill="1" applyFont="1" applyNumberFormat="1">
      <alignment vertical="center"/>
    </xf>
    <xf borderId="7" fillId="10" fontId="2" numFmtId="166" xfId="0" applyAlignment="1" applyBorder="1" applyFont="1" applyNumberFormat="1">
      <alignment vertical="center"/>
    </xf>
    <xf borderId="7" fillId="10" fontId="2" numFmtId="10" xfId="0" applyAlignment="1" applyBorder="1" applyFont="1" applyNumberFormat="1">
      <alignment vertical="center"/>
    </xf>
    <xf borderId="7" fillId="10" fontId="2" numFmtId="166" xfId="0" applyAlignment="1" applyBorder="1" applyFont="1" applyNumberFormat="1">
      <alignment horizontal="center" vertical="center"/>
    </xf>
    <xf borderId="7" fillId="7" fontId="1" numFmtId="164" xfId="0" applyAlignment="1" applyBorder="1" applyFont="1" applyNumberFormat="1">
      <alignment horizontal="left" readingOrder="0" vertical="center"/>
    </xf>
    <xf borderId="10" fillId="9" fontId="2" numFmtId="49" xfId="0" applyAlignment="1" applyBorder="1" applyFont="1" applyNumberFormat="1">
      <alignment readingOrder="0" vertical="center"/>
    </xf>
    <xf borderId="7" fillId="10" fontId="2" numFmtId="9" xfId="0" applyAlignment="1" applyBorder="1" applyFont="1" applyNumberFormat="1">
      <alignment vertical="center"/>
    </xf>
    <xf borderId="7" fillId="9" fontId="2" numFmtId="49" xfId="0" applyAlignment="1" applyBorder="1" applyFont="1" applyNumberFormat="1">
      <alignment readingOrder="0" vertical="center"/>
    </xf>
    <xf borderId="7" fillId="10" fontId="1" numFmtId="165" xfId="0" applyAlignment="1" applyBorder="1" applyFont="1" applyNumberFormat="1">
      <alignment vertical="bottom"/>
    </xf>
    <xf borderId="1" fillId="9" fontId="1" numFmtId="164" xfId="0" applyAlignment="1" applyBorder="1" applyFont="1" applyNumberFormat="1">
      <alignment horizontal="center" shrinkToFit="0" textRotation="255" vertical="center" wrapText="1"/>
    </xf>
    <xf borderId="7" fillId="9" fontId="1" numFmtId="164" xfId="0" applyAlignment="1" applyBorder="1" applyFont="1" applyNumberFormat="1">
      <alignment horizontal="left" vertical="center"/>
    </xf>
    <xf borderId="7" fillId="8" fontId="1" numFmtId="167" xfId="0" applyAlignment="1" applyBorder="1" applyFont="1" applyNumberFormat="1">
      <alignment vertical="bottom"/>
    </xf>
    <xf borderId="7" fillId="8" fontId="2" numFmtId="164" xfId="0" applyAlignment="1" applyBorder="1" applyFont="1" applyNumberFormat="1">
      <alignment horizontal="right" readingOrder="0" vertical="center"/>
    </xf>
    <xf borderId="7" fillId="8" fontId="2" numFmtId="166" xfId="0" applyAlignment="1" applyBorder="1" applyFont="1" applyNumberFormat="1">
      <alignment vertical="center"/>
    </xf>
    <xf borderId="1" fillId="7" fontId="1" numFmtId="164" xfId="0" applyAlignment="1" applyBorder="1" applyFont="1" applyNumberFormat="1">
      <alignment horizontal="center" readingOrder="0" shrinkToFit="0" textRotation="255" vertical="center" wrapText="1"/>
    </xf>
    <xf borderId="11" fillId="8" fontId="1" numFmtId="9" xfId="0" applyAlignment="1" applyBorder="1" applyFont="1" applyNumberFormat="1">
      <alignment horizontal="right" vertical="center"/>
    </xf>
    <xf borderId="12" fillId="8" fontId="2" numFmtId="166" xfId="0" applyAlignment="1" applyBorder="1" applyFont="1" applyNumberFormat="1">
      <alignment horizontal="right" vertical="center"/>
    </xf>
    <xf borderId="7" fillId="10" fontId="1" numFmtId="166" xfId="0" applyAlignment="1" applyBorder="1" applyFont="1" applyNumberFormat="1">
      <alignment vertical="bottom"/>
    </xf>
    <xf borderId="7" fillId="8" fontId="1" numFmtId="166" xfId="0" applyAlignment="1" applyBorder="1" applyFont="1" applyNumberFormat="1">
      <alignment vertical="bottom"/>
    </xf>
    <xf borderId="7" fillId="11" fontId="1" numFmtId="0" xfId="0" applyAlignment="1" applyBorder="1" applyFill="1" applyFont="1">
      <alignment horizontal="center" shrinkToFit="0" textRotation="255" vertical="center" wrapText="1"/>
    </xf>
    <xf borderId="7" fillId="0" fontId="1" numFmtId="0" xfId="0" applyAlignment="1" applyBorder="1" applyFont="1">
      <alignment horizontal="left" vertical="bottom"/>
    </xf>
    <xf borderId="3" fillId="12" fontId="1" numFmtId="0" xfId="0" applyAlignment="1" applyBorder="1" applyFill="1" applyFont="1">
      <alignment horizontal="center" vertical="center"/>
    </xf>
    <xf borderId="7" fillId="6" fontId="1" numFmtId="166" xfId="0" applyAlignment="1" applyBorder="1" applyFont="1" applyNumberFormat="1">
      <alignment horizontal="center" shrinkToFit="0" vertical="center" wrapText="1"/>
    </xf>
    <xf borderId="7" fillId="3" fontId="1" numFmtId="0" xfId="0" applyAlignment="1" applyBorder="1" applyFont="1">
      <alignment horizontal="center" vertical="bottom"/>
    </xf>
    <xf borderId="7" fillId="2" fontId="2" numFmtId="0" xfId="0" applyAlignment="1" applyBorder="1" applyFont="1">
      <alignment horizontal="center" vertical="center"/>
    </xf>
    <xf borderId="7" fillId="2" fontId="2" numFmtId="49" xfId="0" applyAlignment="1" applyBorder="1" applyFont="1" applyNumberFormat="1">
      <alignment horizontal="center" vertical="center"/>
    </xf>
    <xf borderId="7" fillId="2" fontId="2" numFmtId="166" xfId="0" applyAlignment="1" applyBorder="1" applyFont="1" applyNumberFormat="1">
      <alignment horizontal="center" vertical="center"/>
    </xf>
    <xf borderId="7" fillId="2" fontId="2" numFmtId="166" xfId="0" applyAlignment="1" applyBorder="1" applyFont="1" applyNumberFormat="1">
      <alignment horizontal="center" shrinkToFit="0" vertical="center" wrapText="1"/>
    </xf>
    <xf borderId="7" fillId="2" fontId="2" numFmtId="165" xfId="0" applyAlignment="1" applyBorder="1" applyFont="1" applyNumberFormat="1">
      <alignment horizontal="center" vertical="center"/>
    </xf>
    <xf borderId="7" fillId="0" fontId="2" numFmtId="0" xfId="0" applyAlignment="1" applyBorder="1" applyFont="1">
      <alignment horizontal="center" vertical="center"/>
    </xf>
    <xf borderId="1" fillId="13" fontId="1" numFmtId="164" xfId="0" applyAlignment="1" applyBorder="1" applyFill="1" applyFont="1" applyNumberFormat="1">
      <alignment horizontal="center" shrinkToFit="0" textRotation="255" vertical="center" wrapText="1"/>
    </xf>
    <xf borderId="13" fillId="14" fontId="1" numFmtId="164" xfId="0" applyAlignment="1" applyBorder="1" applyFill="1" applyFont="1" applyNumberFormat="1">
      <alignment horizontal="left" shrinkToFit="0" vertical="center" wrapText="0"/>
    </xf>
    <xf borderId="7" fillId="8" fontId="2" numFmtId="168" xfId="0" applyAlignment="1" applyBorder="1" applyFont="1" applyNumberFormat="1">
      <alignment vertical="center"/>
    </xf>
    <xf borderId="7" fillId="3" fontId="1" numFmtId="0" xfId="0" applyAlignment="1" applyBorder="1" applyFont="1">
      <alignment vertical="bottom"/>
    </xf>
    <xf borderId="7" fillId="15" fontId="2" numFmtId="167" xfId="0" applyAlignment="1" applyBorder="1" applyFill="1" applyFont="1" applyNumberFormat="1">
      <alignment horizontal="center" vertical="center"/>
    </xf>
    <xf borderId="7" fillId="15" fontId="2" numFmtId="49" xfId="0" applyAlignment="1" applyBorder="1" applyFont="1" applyNumberFormat="1">
      <alignment horizontal="center" vertical="center"/>
    </xf>
    <xf borderId="7" fillId="8" fontId="2" numFmtId="49" xfId="0" applyAlignment="1" applyBorder="1" applyFont="1" applyNumberFormat="1">
      <alignment horizontal="center" vertical="center"/>
    </xf>
    <xf borderId="7" fillId="16" fontId="2" numFmtId="165" xfId="0" applyAlignment="1" applyBorder="1" applyFill="1" applyFont="1" applyNumberFormat="1">
      <alignment vertical="center"/>
    </xf>
    <xf borderId="7" fillId="17" fontId="2" numFmtId="0" xfId="0" applyAlignment="1" applyBorder="1" applyFill="1" applyFont="1">
      <alignment vertical="center"/>
    </xf>
    <xf borderId="7" fillId="8" fontId="2" numFmtId="9" xfId="0" applyAlignment="1" applyBorder="1" applyFont="1" applyNumberFormat="1">
      <alignment vertical="center"/>
    </xf>
    <xf borderId="7" fillId="3" fontId="1" numFmtId="166" xfId="0" applyAlignment="1" applyBorder="1" applyFont="1" applyNumberFormat="1">
      <alignment vertical="bottom"/>
    </xf>
    <xf borderId="7" fillId="8" fontId="2" numFmtId="168" xfId="0" applyAlignment="1" applyBorder="1" applyFont="1" applyNumberFormat="1">
      <alignment readingOrder="0" vertical="center"/>
    </xf>
    <xf borderId="7" fillId="8" fontId="2" numFmtId="0" xfId="0" applyAlignment="1" applyBorder="1" applyFont="1">
      <alignment vertical="center"/>
    </xf>
    <xf borderId="7" fillId="7" fontId="1" numFmtId="49" xfId="0" applyAlignment="1" applyBorder="1" applyFont="1" applyNumberFormat="1">
      <alignment horizontal="left" vertical="center"/>
    </xf>
    <xf borderId="7" fillId="7" fontId="1" numFmtId="49" xfId="0" applyAlignment="1" applyBorder="1" applyFont="1" applyNumberFormat="1">
      <alignment horizontal="left" readingOrder="0" vertical="center"/>
    </xf>
    <xf borderId="7" fillId="10" fontId="2" numFmtId="166" xfId="0" applyAlignment="1" applyBorder="1" applyFont="1" applyNumberFormat="1">
      <alignment horizontal="right" vertical="center"/>
    </xf>
    <xf borderId="7" fillId="9" fontId="1" numFmtId="164" xfId="0" applyAlignment="1" applyBorder="1" applyFont="1" applyNumberFormat="1">
      <alignment horizontal="left" readingOrder="0" vertical="center"/>
    </xf>
    <xf borderId="7" fillId="18" fontId="2" numFmtId="166" xfId="0" applyAlignment="1" applyBorder="1" applyFill="1" applyFont="1" applyNumberFormat="1">
      <alignment vertical="center"/>
    </xf>
    <xf borderId="3" fillId="7" fontId="1" numFmtId="164" xfId="0" applyAlignment="1" applyBorder="1" applyFont="1" applyNumberFormat="1">
      <alignment horizontal="left" vertical="center"/>
    </xf>
    <xf borderId="7" fillId="18" fontId="2" numFmtId="10" xfId="0" applyAlignment="1" applyBorder="1" applyFont="1" applyNumberFormat="1">
      <alignment vertical="center"/>
    </xf>
    <xf borderId="7" fillId="15" fontId="2" numFmtId="49" xfId="0" applyAlignment="1" applyBorder="1" applyFont="1" applyNumberFormat="1">
      <alignment horizontal="center" readingOrder="0" vertical="center"/>
    </xf>
    <xf borderId="7" fillId="16" fontId="2" numFmtId="165" xfId="0" applyAlignment="1" applyBorder="1" applyFont="1" applyNumberFormat="1">
      <alignment readingOrder="0" vertical="center"/>
    </xf>
    <xf borderId="7" fillId="15" fontId="2" numFmtId="167" xfId="0" applyAlignment="1" applyBorder="1" applyFont="1" applyNumberFormat="1">
      <alignment horizontal="center" readingOrder="0" vertical="center"/>
    </xf>
    <xf borderId="7" fillId="8" fontId="2" numFmtId="49" xfId="0" applyAlignment="1" applyBorder="1" applyFont="1" applyNumberFormat="1">
      <alignment horizontal="center" readingOrder="0" vertical="center"/>
    </xf>
    <xf borderId="7" fillId="8" fontId="2" numFmtId="166" xfId="0" applyAlignment="1" applyBorder="1" applyFont="1" applyNumberFormat="1">
      <alignment readingOrder="0" vertical="center"/>
    </xf>
    <xf borderId="7" fillId="19" fontId="2" numFmtId="167" xfId="0" applyAlignment="1" applyBorder="1" applyFill="1" applyFont="1" applyNumberFormat="1">
      <alignment horizontal="center" vertical="center"/>
    </xf>
    <xf borderId="7" fillId="19" fontId="2" numFmtId="49" xfId="0" applyAlignment="1" applyBorder="1" applyFont="1" applyNumberFormat="1">
      <alignment horizontal="center" readingOrder="0" vertical="center"/>
    </xf>
    <xf borderId="7" fillId="20" fontId="2" numFmtId="49" xfId="0" applyAlignment="1" applyBorder="1" applyFill="1" applyFont="1" applyNumberFormat="1">
      <alignment horizontal="center" vertical="center"/>
    </xf>
    <xf borderId="7" fillId="20" fontId="2" numFmtId="166" xfId="0" applyAlignment="1" applyBorder="1" applyFont="1" applyNumberFormat="1">
      <alignment vertical="center"/>
    </xf>
    <xf borderId="7" fillId="20" fontId="2" numFmtId="165" xfId="0" applyAlignment="1" applyBorder="1" applyFont="1" applyNumberFormat="1">
      <alignment vertical="center"/>
    </xf>
    <xf borderId="7" fillId="21" fontId="2" numFmtId="166" xfId="0" applyAlignment="1" applyBorder="1" applyFill="1" applyFont="1" applyNumberFormat="1">
      <alignment vertical="center"/>
    </xf>
    <xf borderId="3" fillId="6" fontId="2" numFmtId="167" xfId="0" applyAlignment="1" applyBorder="1" applyFont="1" applyNumberFormat="1">
      <alignment horizontal="center" vertical="center"/>
    </xf>
    <xf borderId="0" fillId="0" fontId="4" numFmtId="0" xfId="0" applyAlignment="1" applyFont="1">
      <alignment vertical="center"/>
    </xf>
    <xf borderId="0" fillId="0" fontId="5" numFmtId="0" xfId="0" applyAlignment="1" applyFont="1">
      <alignment vertical="center"/>
    </xf>
    <xf borderId="6" fillId="2" fontId="1" numFmtId="165" xfId="0" applyAlignment="1" applyBorder="1" applyFont="1" applyNumberFormat="1">
      <alignment horizontal="center" shrinkToFit="0" vertical="center" wrapText="1"/>
    </xf>
    <xf borderId="6" fillId="2" fontId="1" numFmtId="166" xfId="0" applyAlignment="1" applyBorder="1" applyFont="1" applyNumberFormat="1">
      <alignment horizontal="center" shrinkToFit="0" vertical="center" wrapText="1"/>
    </xf>
    <xf borderId="2" fillId="3" fontId="1" numFmtId="0" xfId="0" applyAlignment="1" applyBorder="1" applyFont="1">
      <alignment horizontal="center" vertical="bottom"/>
    </xf>
    <xf borderId="7" fillId="17" fontId="2" numFmtId="49" xfId="0" applyAlignment="1" applyBorder="1" applyFont="1" applyNumberFormat="1">
      <alignment horizontal="center" shrinkToFit="0" vertical="center" wrapText="1"/>
    </xf>
    <xf borderId="7" fillId="17" fontId="2" numFmtId="166" xfId="0" applyAlignment="1" applyBorder="1" applyFont="1" applyNumberFormat="1">
      <alignment horizontal="center" shrinkToFit="0" vertical="center" wrapText="1"/>
    </xf>
    <xf borderId="7" fillId="17" fontId="2" numFmtId="166" xfId="0" applyAlignment="1" applyBorder="1" applyFont="1" applyNumberFormat="1">
      <alignment horizontal="center" readingOrder="0" shrinkToFit="0" vertical="center" wrapText="1"/>
    </xf>
    <xf borderId="7" fillId="8" fontId="2" numFmtId="169" xfId="0" applyAlignment="1" applyBorder="1" applyFont="1" applyNumberFormat="1">
      <alignment vertical="center"/>
    </xf>
    <xf borderId="1" fillId="22" fontId="2" numFmtId="49" xfId="0" applyAlignment="1" applyBorder="1" applyFill="1" applyFont="1" applyNumberFormat="1">
      <alignment horizontal="left" shrinkToFit="0" vertical="center" wrapText="1"/>
    </xf>
    <xf borderId="7" fillId="22" fontId="2" numFmtId="49" xfId="0" applyAlignment="1" applyBorder="1" applyFont="1" applyNumberFormat="1">
      <alignment horizontal="left" shrinkToFit="0" vertical="center" wrapText="1"/>
    </xf>
    <xf borderId="7" fillId="16" fontId="2" numFmtId="9" xfId="0" applyAlignment="1" applyBorder="1" applyFont="1" applyNumberFormat="1">
      <alignment shrinkToFit="0" vertical="center" wrapText="1"/>
    </xf>
    <xf borderId="7" fillId="16" fontId="2" numFmtId="9" xfId="0" applyAlignment="1" applyBorder="1" applyFont="1" applyNumberFormat="1">
      <alignment readingOrder="0" shrinkToFit="0" vertical="center" wrapText="1"/>
    </xf>
    <xf borderId="7" fillId="18" fontId="2" numFmtId="9" xfId="0" applyAlignment="1" applyBorder="1" applyFont="1" applyNumberFormat="1">
      <alignment shrinkToFit="0" vertical="center" wrapText="1"/>
    </xf>
    <xf borderId="7" fillId="10" fontId="2" numFmtId="9" xfId="0" applyAlignment="1" applyBorder="1" applyFont="1" applyNumberFormat="1">
      <alignment shrinkToFit="0" vertical="center" wrapText="1"/>
    </xf>
    <xf borderId="7" fillId="10" fontId="2" numFmtId="166" xfId="0" applyAlignment="1" applyBorder="1" applyFont="1" applyNumberFormat="1">
      <alignment shrinkToFit="0" vertical="center" wrapText="1"/>
    </xf>
    <xf borderId="7" fillId="16" fontId="2" numFmtId="166" xfId="0" applyAlignment="1" applyBorder="1" applyFont="1" applyNumberFormat="1">
      <alignment shrinkToFit="0" vertical="center" wrapText="1"/>
    </xf>
    <xf borderId="12" fillId="8" fontId="2" numFmtId="9" xfId="0" applyAlignment="1" applyBorder="1" applyFont="1" applyNumberFormat="1">
      <alignment horizontal="right" vertical="center"/>
    </xf>
    <xf borderId="1" fillId="22" fontId="1" numFmtId="164" xfId="0" applyAlignment="1" applyBorder="1" applyFont="1" applyNumberFormat="1">
      <alignment horizontal="left" vertical="center"/>
    </xf>
    <xf borderId="7" fillId="10" fontId="2" numFmtId="170" xfId="0" applyAlignment="1" applyBorder="1" applyFont="1" applyNumberFormat="1">
      <alignment shrinkToFit="0" vertical="center" wrapText="1"/>
    </xf>
    <xf borderId="7" fillId="0" fontId="2" numFmtId="0" xfId="0" applyAlignment="1" applyBorder="1" applyFont="1">
      <alignment shrinkToFit="0" vertical="center" wrapText="1"/>
    </xf>
    <xf borderId="1" fillId="15" fontId="2" numFmtId="49" xfId="0" applyAlignment="1" applyBorder="1" applyFont="1" applyNumberFormat="1">
      <alignment horizontal="left" shrinkToFit="0" vertical="center" wrapText="1"/>
    </xf>
    <xf borderId="7" fillId="5" fontId="2" numFmtId="166" xfId="0" applyAlignment="1" applyBorder="1" applyFont="1" applyNumberFormat="1">
      <alignment shrinkToFit="0" vertical="center" wrapText="1"/>
    </xf>
    <xf borderId="7" fillId="8" fontId="1" numFmtId="9" xfId="0" applyAlignment="1" applyBorder="1" applyFont="1" applyNumberFormat="1">
      <alignment vertical="bottom"/>
    </xf>
    <xf borderId="1" fillId="23" fontId="2" numFmtId="49" xfId="0" applyAlignment="1" applyBorder="1" applyFill="1" applyFont="1" applyNumberFormat="1">
      <alignment horizontal="left" shrinkToFit="0" vertical="center" wrapText="1"/>
    </xf>
    <xf borderId="7" fillId="23" fontId="1" numFmtId="164" xfId="0" applyAlignment="1" applyBorder="1" applyFont="1" applyNumberFormat="1">
      <alignment horizontal="left" vertical="center"/>
    </xf>
    <xf borderId="7" fillId="9" fontId="1" numFmtId="0" xfId="0" applyAlignment="1" applyBorder="1" applyFont="1">
      <alignment horizontal="left" vertical="bottom"/>
    </xf>
    <xf borderId="7" fillId="15" fontId="2" numFmtId="49" xfId="0" applyAlignment="1" applyBorder="1" applyFont="1" applyNumberFormat="1">
      <alignment shrinkToFit="0" vertical="center" wrapText="1"/>
    </xf>
    <xf borderId="7" fillId="15" fontId="2" numFmtId="10" xfId="0" applyAlignment="1" applyBorder="1" applyFont="1" applyNumberFormat="1">
      <alignment shrinkToFit="0" vertical="center" wrapText="1"/>
    </xf>
    <xf borderId="7" fillId="10" fontId="2" numFmtId="10" xfId="0" applyAlignment="1" applyBorder="1" applyFont="1" applyNumberFormat="1">
      <alignment shrinkToFit="0" vertical="center" wrapText="1"/>
    </xf>
    <xf borderId="7" fillId="0" fontId="2" numFmtId="10" xfId="0" applyAlignment="1" applyBorder="1" applyFont="1" applyNumberFormat="1">
      <alignment shrinkToFit="0" vertical="center" wrapText="1"/>
    </xf>
    <xf borderId="7" fillId="2" fontId="2" numFmtId="49" xfId="0" applyAlignment="1" applyBorder="1" applyFont="1" applyNumberFormat="1">
      <alignment horizontal="center" readingOrder="0" vertical="center"/>
    </xf>
    <xf borderId="7" fillId="24" fontId="2" numFmtId="171" xfId="0" applyAlignment="1" applyBorder="1" applyFill="1" applyFont="1" applyNumberFormat="1">
      <alignment horizontal="center" vertical="center"/>
    </xf>
    <xf borderId="7" fillId="25" fontId="2" numFmtId="165" xfId="0" applyAlignment="1" applyBorder="1" applyFill="1" applyFont="1" applyNumberFormat="1">
      <alignment vertical="center"/>
    </xf>
    <xf borderId="7" fillId="25" fontId="2" numFmtId="165" xfId="0" applyAlignment="1" applyBorder="1" applyFont="1" applyNumberFormat="1">
      <alignment readingOrder="0" vertical="center"/>
    </xf>
    <xf borderId="7" fillId="15" fontId="2" numFmtId="171" xfId="0" applyAlignment="1" applyBorder="1" applyFont="1" applyNumberFormat="1">
      <alignment shrinkToFit="0" vertical="center" wrapText="1"/>
    </xf>
    <xf borderId="7" fillId="16" fontId="2" numFmtId="165" xfId="0" applyAlignment="1" applyBorder="1" applyFont="1" applyNumberFormat="1">
      <alignment shrinkToFit="0" vertical="center" wrapText="1"/>
    </xf>
    <xf borderId="7" fillId="16" fontId="2" numFmtId="165" xfId="0" applyAlignment="1" applyBorder="1" applyFont="1" applyNumberFormat="1">
      <alignment readingOrder="0" shrinkToFit="0" vertical="center" wrapText="1"/>
    </xf>
    <xf borderId="7" fillId="2" fontId="2" numFmtId="0" xfId="0" applyAlignment="1" applyBorder="1" applyFont="1">
      <alignment horizontal="center" shrinkToFit="0" vertical="center" wrapText="1"/>
    </xf>
    <xf borderId="7" fillId="2" fontId="2" numFmtId="49" xfId="0" applyAlignment="1" applyBorder="1" applyFont="1" applyNumberFormat="1">
      <alignment horizontal="center" shrinkToFit="0" vertical="center" wrapText="1"/>
    </xf>
    <xf borderId="7" fillId="17" fontId="2" numFmtId="0" xfId="0" applyAlignment="1" applyBorder="1" applyFont="1">
      <alignment horizontal="center" shrinkToFit="0" vertical="center" wrapText="1"/>
    </xf>
    <xf borderId="1" fillId="24" fontId="2" numFmtId="0" xfId="0" applyAlignment="1" applyBorder="1" applyFont="1">
      <alignment horizontal="center" shrinkToFit="0" vertical="center" wrapText="1"/>
    </xf>
    <xf borderId="7" fillId="25" fontId="2" numFmtId="49" xfId="0" applyAlignment="1" applyBorder="1" applyFont="1" applyNumberFormat="1">
      <alignment horizontal="left" shrinkToFit="0" vertical="center" wrapText="1"/>
    </xf>
    <xf borderId="7" fillId="25" fontId="2" numFmtId="49" xfId="0" applyAlignment="1" applyBorder="1" applyFont="1" applyNumberFormat="1">
      <alignment horizontal="left" readingOrder="0" shrinkToFit="0" vertical="center" wrapText="1"/>
    </xf>
    <xf borderId="7" fillId="24" fontId="2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2">
    <dxf>
      <font>
        <color rgb="FF006100"/>
      </font>
      <fill>
        <patternFill patternType="solid">
          <fgColor rgb="FFC6EFCE"/>
          <bgColor rgb="FFC6EFCE"/>
        </patternFill>
      </fill>
      <border/>
    </dxf>
    <dxf>
      <font>
        <color rgb="FF9C0006"/>
      </font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i="0" sz="1600">
                <a:solidFill>
                  <a:schemeClr val="lt1"/>
                </a:solidFill>
                <a:latin typeface="+mn-lt"/>
              </a:defRPr>
            </a:pPr>
            <a:r>
              <a:rPr b="1" i="0" sz="1600">
                <a:solidFill>
                  <a:schemeClr val="lt1"/>
                </a:solidFill>
                <a:latin typeface="+mn-lt"/>
              </a:rPr>
              <a:t>資產配置目前佔比%</a:t>
            </a:r>
          </a:p>
        </c:rich>
      </c:tx>
      <c:overlay val="0"/>
    </c:title>
    <c:view3D>
      <c:rotX val="50"/>
      <c:perspective val="0"/>
    </c:view3D>
    <c:plotArea>
      <c:layout/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Pt>
            <c:idx val="1"/>
            <c:spPr>
              <a:solidFill>
                <a:schemeClr val="accent2"/>
              </a:solidFill>
            </c:spPr>
          </c:dPt>
          <c:dPt>
            <c:idx val="2"/>
            <c:spPr>
              <a:solidFill>
                <a:schemeClr val="accent3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 i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 i="0">
                        <a:solidFill>
                          <a:srgbClr val="000000"/>
                        </a:solidFill>
                        <a:latin typeface="+mn-lt"/>
                      </a:rPr>
                      <a:t>[CELLRANGE], [值]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tx>
                <c:rich>
                  <a:bodyPr/>
                  <a:lstStyle/>
                  <a:p>
                    <a:pPr lvl="0">
                      <a:defRPr b="0" i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 i="0">
                        <a:solidFill>
                          <a:srgbClr val="000000"/>
                        </a:solidFill>
                        <a:latin typeface="+mn-lt"/>
                      </a:rPr>
                      <a:t>[CELLRANGE], [值]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tx>
                <c:rich>
                  <a:bodyPr/>
                  <a:lstStyle/>
                  <a:p>
                    <a:pPr lvl="0">
                      <a:defRPr b="0" i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 i="0">
                        <a:solidFill>
                          <a:srgbClr val="000000"/>
                        </a:solidFill>
                        <a:latin typeface="+mn-lt"/>
                      </a:rPr>
                      <a:t>[CELLRANGE], [值]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'資產配置'!$E$4:$E$6</c:f>
            </c:strRef>
          </c:cat>
          <c:val>
            <c:numRef>
              <c:f>'資產配置'!$J$4:$J$6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  <c:spPr>
    <a:solidFill>
      <a:schemeClr val="dk1"/>
    </a:solidFill>
  </c:spPr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38100</xdr:colOff>
      <xdr:row>6</xdr:row>
      <xdr:rowOff>95250</xdr:rowOff>
    </xdr:from>
    <xdr:ext cx="4324350" cy="2352675"/>
    <xdr:graphicFrame>
      <xdr:nvGraphicFramePr>
        <xdr:cNvPr id="1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57150</xdr:colOff>
      <xdr:row>0</xdr:row>
      <xdr:rowOff>38100</xdr:rowOff>
    </xdr:from>
    <xdr:ext cx="6286500" cy="4419600"/>
    <xdr:pic>
      <xdr:nvPicPr>
        <xdr:cNvPr id="0" name="image1.png" title="圖片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6.0" ySplit="3.0" topLeftCell="G4" activePane="bottomRight" state="frozen"/>
      <selection activeCell="G1" sqref="G1" pane="topRight"/>
      <selection activeCell="A4" sqref="A4" pane="bottomLeft"/>
      <selection activeCell="G4" sqref="G4" pane="bottomRight"/>
    </sheetView>
  </sheetViews>
  <sheetFormatPr customHeight="1" defaultColWidth="11.22" defaultRowHeight="15.0"/>
  <cols>
    <col customWidth="1" min="1" max="1" width="3.67"/>
    <col customWidth="1" min="2" max="2" width="10.0"/>
    <col customWidth="1" min="3" max="3" width="8.78"/>
    <col customWidth="1" min="4" max="4" width="0.67"/>
    <col customWidth="1" min="5" max="5" width="6.33"/>
    <col customWidth="1" min="6" max="6" width="14.89"/>
    <col customWidth="1" min="7" max="8" width="6.67"/>
    <col customWidth="1" min="9" max="9" width="8.78"/>
    <col customWidth="1" min="10" max="10" width="6.11"/>
    <col customWidth="1" min="11" max="11" width="5.11"/>
    <col customWidth="1" min="12" max="12" width="5.78"/>
    <col customWidth="1" min="13" max="13" width="8.78"/>
    <col customWidth="1" min="14" max="14" width="6.67"/>
    <col customWidth="1" min="15" max="16" width="8.78"/>
    <col customWidth="1" min="17" max="17" width="5.78"/>
    <col customWidth="1" min="18" max="18" width="8.78"/>
    <col customWidth="1" min="19" max="20" width="6.89"/>
    <col customWidth="1" min="21" max="24" width="14.22"/>
  </cols>
  <sheetData>
    <row r="1" ht="16.5" customHeight="1">
      <c r="A1" s="1" t="s">
        <v>0</v>
      </c>
      <c r="B1" s="2" t="s">
        <v>1</v>
      </c>
      <c r="C1" s="3" t="s">
        <v>2</v>
      </c>
      <c r="D1" s="4"/>
      <c r="E1" s="5" t="s">
        <v>3</v>
      </c>
      <c r="F1" s="6"/>
      <c r="G1" s="7"/>
      <c r="H1" s="8">
        <f t="shared" ref="H1:K1" si="1">SUM(H4:H6)</f>
        <v>32142</v>
      </c>
      <c r="I1" s="8">
        <f t="shared" si="1"/>
        <v>2684457.59</v>
      </c>
      <c r="J1" s="9">
        <f t="shared" si="1"/>
        <v>1</v>
      </c>
      <c r="K1" s="10">
        <f t="shared" si="1"/>
        <v>1.278816031</v>
      </c>
      <c r="L1" s="11">
        <f>MIN(L4:L6)</f>
        <v>-0.05228416665</v>
      </c>
      <c r="M1" s="12">
        <f t="shared" ref="M1:P1" si="2">SUM(M4:M6)</f>
        <v>0</v>
      </c>
      <c r="N1" s="13">
        <f t="shared" si="2"/>
        <v>435</v>
      </c>
      <c r="O1" s="13">
        <f t="shared" si="2"/>
        <v>-131.64</v>
      </c>
      <c r="P1" s="8">
        <f t="shared" si="2"/>
        <v>1794138.6</v>
      </c>
      <c r="Q1" s="10">
        <f>P1/H1</f>
        <v>55.81913384</v>
      </c>
      <c r="R1" s="8">
        <f>SUM(R4:R6)</f>
        <v>890318.99</v>
      </c>
      <c r="S1" s="14">
        <f>R1/P1</f>
        <v>0.4962375761</v>
      </c>
      <c r="T1" s="14">
        <f>(1+S1)^(1/$C$9)-1</f>
        <v>0.07794122342</v>
      </c>
      <c r="U1" s="15"/>
      <c r="V1" s="15"/>
      <c r="W1" s="15"/>
      <c r="X1" s="15"/>
    </row>
    <row r="2" ht="16.5" customHeight="1">
      <c r="A2" s="16"/>
      <c r="B2" s="16"/>
      <c r="C2" s="16"/>
      <c r="D2" s="4"/>
      <c r="E2" s="17" t="s">
        <v>4</v>
      </c>
      <c r="F2" s="17" t="s">
        <v>5</v>
      </c>
      <c r="G2" s="18" t="s">
        <v>6</v>
      </c>
      <c r="H2" s="19" t="s">
        <v>7</v>
      </c>
      <c r="I2" s="19" t="s">
        <v>8</v>
      </c>
      <c r="J2" s="20" t="s">
        <v>9</v>
      </c>
      <c r="K2" s="6"/>
      <c r="L2" s="7"/>
      <c r="M2" s="21" t="s">
        <v>10</v>
      </c>
      <c r="N2" s="6"/>
      <c r="O2" s="7"/>
      <c r="P2" s="19" t="s">
        <v>11</v>
      </c>
      <c r="Q2" s="19" t="s">
        <v>12</v>
      </c>
      <c r="R2" s="22" t="s">
        <v>13</v>
      </c>
      <c r="S2" s="22" t="s">
        <v>14</v>
      </c>
      <c r="T2" s="22" t="s">
        <v>15</v>
      </c>
      <c r="U2" s="15"/>
      <c r="V2" s="15"/>
      <c r="W2" s="15"/>
      <c r="X2" s="15"/>
    </row>
    <row r="3" ht="16.5" customHeight="1">
      <c r="A3" s="23"/>
      <c r="B3" s="23"/>
      <c r="C3" s="23"/>
      <c r="D3" s="24"/>
      <c r="E3" s="23"/>
      <c r="F3" s="23"/>
      <c r="G3" s="23"/>
      <c r="H3" s="23"/>
      <c r="I3" s="23"/>
      <c r="J3" s="25" t="s">
        <v>16</v>
      </c>
      <c r="K3" s="26" t="s">
        <v>17</v>
      </c>
      <c r="L3" s="26" t="s">
        <v>18</v>
      </c>
      <c r="M3" s="27" t="s">
        <v>19</v>
      </c>
      <c r="N3" s="28" t="s">
        <v>20</v>
      </c>
      <c r="O3" s="28" t="s">
        <v>21</v>
      </c>
      <c r="P3" s="23"/>
      <c r="Q3" s="23"/>
      <c r="R3" s="23"/>
      <c r="S3" s="23"/>
      <c r="T3" s="23"/>
      <c r="U3" s="15"/>
      <c r="V3" s="15"/>
      <c r="W3" s="15"/>
      <c r="X3" s="15"/>
    </row>
    <row r="4" ht="16.5" customHeight="1">
      <c r="A4" s="29" t="s">
        <v>22</v>
      </c>
      <c r="B4" s="30" t="s">
        <v>23</v>
      </c>
      <c r="C4" s="31">
        <v>0.4</v>
      </c>
      <c r="D4" s="24"/>
      <c r="E4" s="32" t="s">
        <v>24</v>
      </c>
      <c r="F4" s="33" t="s">
        <v>25</v>
      </c>
      <c r="G4" s="34">
        <f>IFERROR(__xludf.DUMMYFUNCTION("IMPORTXML(""https://histock.tw/stock/""&amp;E4,""//*[@id='Price1_lbTPrice']/span"")"),82.7)</f>
        <v>82.7</v>
      </c>
      <c r="H4" s="35">
        <f>SUMIFS('交易紀錄'!H:H,'交易紀錄'!F:F,E4,'交易紀錄'!G:G,"買進")-SUMIFS('交易紀錄'!H:H,'交易紀錄'!F:F,E4,'交易紀錄'!G:G,"賣出")</f>
        <v>13820</v>
      </c>
      <c r="I4" s="35">
        <f t="shared" ref="I4:I6" si="3">G4*H4</f>
        <v>1142914</v>
      </c>
      <c r="J4" s="36">
        <f t="shared" ref="J4:J6" si="4">I4/$I$1</f>
        <v>0.4257523025</v>
      </c>
      <c r="K4" s="34">
        <f>J4</f>
        <v>0.4257523025</v>
      </c>
      <c r="L4" s="36">
        <f t="shared" ref="L4:L6" si="5">J4-C4</f>
        <v>0.02575230253</v>
      </c>
      <c r="M4" s="37">
        <f>IFS($C$10=1,0,$C$10=2,0,$C$10=3,-$I$1*L4,$C$10=4,IF(L4=$L$1,$C$11,0),$C$10=5,($C$11+$I$1)*$C$4-I4,TRUE,0)</f>
        <v>0</v>
      </c>
      <c r="N4" s="37">
        <f t="shared" ref="N4:N6" si="6">IF(M4&lt;&gt;0,INT(M4/G4),0)</f>
        <v>0</v>
      </c>
      <c r="O4" s="37">
        <f t="shared" ref="O4:O5" si="7">IF(N4&lt;&gt;0,G4*N4,0)</f>
        <v>0</v>
      </c>
      <c r="P4" s="35">
        <f>-SUMIF('交易紀錄'!F:F,'資產配置'!E4,'交易紀錄'!M:M)</f>
        <v>718657.65</v>
      </c>
      <c r="Q4" s="34">
        <f t="shared" ref="Q4:Q6" si="8">IFERROR(P4/H4,0)</f>
        <v>52.00127713</v>
      </c>
      <c r="R4" s="35">
        <f t="shared" ref="R4:R6" si="9">I4-P4</f>
        <v>424256.35</v>
      </c>
      <c r="S4" s="36">
        <f t="shared" ref="S4:S6" si="10">R4/P4</f>
        <v>0.5903455561</v>
      </c>
      <c r="T4" s="36">
        <f t="shared" ref="T4:T6" si="11">(1+S4)^(1/$C$9)-1</f>
        <v>0.09025780552</v>
      </c>
      <c r="U4" s="15"/>
      <c r="V4" s="15"/>
      <c r="W4" s="15"/>
      <c r="X4" s="15"/>
    </row>
    <row r="5" ht="16.5" customHeight="1">
      <c r="A5" s="16"/>
      <c r="B5" s="38" t="s">
        <v>26</v>
      </c>
      <c r="C5" s="31">
        <v>0.4</v>
      </c>
      <c r="D5" s="4"/>
      <c r="E5" s="39" t="s">
        <v>27</v>
      </c>
      <c r="F5" s="33" t="s">
        <v>28</v>
      </c>
      <c r="G5" s="34">
        <f>IFERROR(__xludf.DUMMYFUNCTION("IMPORTXML(""https://histock.tw/stock/""&amp;E5,""//*[@id='Price1_lbTPrice']/span"")"),121.9)</f>
        <v>121.9</v>
      </c>
      <c r="H5" s="35">
        <f>SUMIFS('交易紀錄'!H:H,'交易紀錄'!F:F,E5,'交易紀錄'!G:G,"買進")-SUMIFS('交易紀錄'!H:H,'交易紀錄'!F:F,E5,'交易紀錄'!G:G,"賣出")</f>
        <v>9393</v>
      </c>
      <c r="I5" s="35">
        <f t="shared" si="3"/>
        <v>1145006.7</v>
      </c>
      <c r="J5" s="36">
        <f t="shared" si="4"/>
        <v>0.4265318641</v>
      </c>
      <c r="K5" s="34">
        <f>J5*2</f>
        <v>0.8530637282</v>
      </c>
      <c r="L5" s="36">
        <f t="shared" si="5"/>
        <v>0.02653186411</v>
      </c>
      <c r="M5" s="37">
        <f>IFS($C$10=1,-SIGN($C$19)*$C$20,$C$10=2,($I5+$I6)*$C$5/($C$5+$C$6)-$I5,$C$10=3,-$I$1*L5,$C$10=4,IF(L5=$L$1,$C$11,0),$C$10=5,($C$11+$I$1)*$C$5-I5,TRUE,0)</f>
        <v>-30475.245</v>
      </c>
      <c r="N5" s="37">
        <f t="shared" si="6"/>
        <v>-251</v>
      </c>
      <c r="O5" s="37">
        <f t="shared" si="7"/>
        <v>-30596.9</v>
      </c>
      <c r="P5" s="35">
        <f>-SUMIF('交易紀錄'!F:F,'資產配置'!E5,'交易紀錄'!M:M)</f>
        <v>717767.71</v>
      </c>
      <c r="Q5" s="34">
        <f t="shared" si="8"/>
        <v>76.41517194</v>
      </c>
      <c r="R5" s="35">
        <f t="shared" si="9"/>
        <v>427238.99</v>
      </c>
      <c r="S5" s="36">
        <f t="shared" si="10"/>
        <v>0.595232948</v>
      </c>
      <c r="T5" s="36">
        <f t="shared" si="11"/>
        <v>0.09088108831</v>
      </c>
      <c r="U5" s="15"/>
      <c r="V5" s="15"/>
      <c r="W5" s="15"/>
      <c r="X5" s="15"/>
    </row>
    <row r="6" ht="16.5" customHeight="1">
      <c r="A6" s="16"/>
      <c r="B6" s="38" t="s">
        <v>29</v>
      </c>
      <c r="C6" s="40">
        <f>1-SUM(C4:C5)</f>
        <v>0.2</v>
      </c>
      <c r="D6" s="4"/>
      <c r="E6" s="39" t="s">
        <v>30</v>
      </c>
      <c r="F6" s="41" t="s">
        <v>31</v>
      </c>
      <c r="G6" s="34">
        <f>IFERROR(__xludf.DUMMYFUNCTION("IMPORTXML(""https://histock.tw/stock/""&amp;E6,""//*[@id='Price1_lbTPrice']/span"")"),44.41)</f>
        <v>44.41</v>
      </c>
      <c r="H6" s="35">
        <f>SUMIFS('交易紀錄'!H:H,'交易紀錄'!F:F,E6,'交易紀錄'!G:G,"買進")-SUMIFS('交易紀錄'!H:H,'交易紀錄'!F:F,E6,'交易紀錄'!G:G,"賣出")</f>
        <v>8929</v>
      </c>
      <c r="I6" s="35">
        <f t="shared" si="3"/>
        <v>396536.89</v>
      </c>
      <c r="J6" s="36">
        <f t="shared" si="4"/>
        <v>0.1477158334</v>
      </c>
      <c r="K6" s="34">
        <v>0.0</v>
      </c>
      <c r="L6" s="36">
        <f t="shared" si="5"/>
        <v>-0.05228416665</v>
      </c>
      <c r="M6" s="37">
        <f>IFS($C$10=1,SIGN($C$19)*$C$20,$C$10=2,($I5+$I6)*$C$6/($C$5+$C$6)-$I6,$C$10=3,-$I$1*L6,$C$10=4,IF(L6=$L$1,$C$11,0),$C$10=5,($C$11+$I$1)*$C$6-I6,TRUE,0)</f>
        <v>30475.245</v>
      </c>
      <c r="N6" s="37">
        <f t="shared" si="6"/>
        <v>686</v>
      </c>
      <c r="O6" s="37">
        <f>IF(N6&lt;&gt;0,G6*N6,0)</f>
        <v>30465.26</v>
      </c>
      <c r="P6" s="35">
        <f>-SUMIF('交易紀錄'!F:F,'資產配置'!E6,'交易紀錄'!M:M)</f>
        <v>357713.24</v>
      </c>
      <c r="Q6" s="34">
        <f t="shared" si="8"/>
        <v>40.06195991</v>
      </c>
      <c r="R6" s="35">
        <f t="shared" si="9"/>
        <v>38823.65</v>
      </c>
      <c r="S6" s="36">
        <f t="shared" si="10"/>
        <v>0.1085328852</v>
      </c>
      <c r="T6" s="36">
        <f t="shared" si="11"/>
        <v>0.01937678065</v>
      </c>
      <c r="U6" s="15"/>
      <c r="V6" s="15"/>
      <c r="W6" s="15"/>
      <c r="X6" s="15"/>
    </row>
    <row r="7" ht="16.5" customHeight="1">
      <c r="A7" s="23"/>
      <c r="B7" s="30" t="s">
        <v>32</v>
      </c>
      <c r="C7" s="42">
        <f>C4+C5*2</f>
        <v>1.2</v>
      </c>
      <c r="D7" s="4"/>
      <c r="E7" s="32"/>
      <c r="F7" s="33"/>
      <c r="G7" s="34"/>
      <c r="H7" s="35"/>
      <c r="I7" s="35"/>
      <c r="J7" s="36"/>
      <c r="K7" s="34"/>
      <c r="L7" s="34"/>
      <c r="M7" s="37"/>
      <c r="N7" s="37"/>
      <c r="O7" s="37"/>
      <c r="P7" s="35"/>
      <c r="Q7" s="34"/>
      <c r="R7" s="35"/>
      <c r="S7" s="36"/>
      <c r="T7" s="36"/>
      <c r="U7" s="15"/>
      <c r="V7" s="15"/>
      <c r="W7" s="15"/>
      <c r="X7" s="15"/>
    </row>
    <row r="8" ht="16.5" customHeight="1">
      <c r="A8" s="43" t="s">
        <v>19</v>
      </c>
      <c r="B8" s="44" t="s">
        <v>33</v>
      </c>
      <c r="C8" s="45">
        <v>43831.0</v>
      </c>
      <c r="D8" s="4"/>
      <c r="E8" s="32"/>
      <c r="F8" s="33"/>
      <c r="G8" s="34"/>
      <c r="H8" s="35"/>
      <c r="I8" s="35"/>
      <c r="J8" s="36"/>
      <c r="K8" s="34"/>
      <c r="L8" s="34"/>
      <c r="M8" s="37"/>
      <c r="N8" s="37"/>
      <c r="O8" s="37"/>
      <c r="P8" s="35"/>
      <c r="Q8" s="34"/>
      <c r="R8" s="35"/>
      <c r="S8" s="36"/>
      <c r="T8" s="36"/>
      <c r="U8" s="15"/>
      <c r="V8" s="15"/>
      <c r="W8" s="15"/>
      <c r="X8" s="15"/>
    </row>
    <row r="9" ht="16.5" customHeight="1">
      <c r="A9" s="16"/>
      <c r="B9" s="44" t="s">
        <v>34</v>
      </c>
      <c r="C9" s="42">
        <f>DAYS(TODAY(),C8)/365.25</f>
        <v>5.368925394</v>
      </c>
      <c r="D9" s="4"/>
      <c r="E9" s="32"/>
      <c r="F9" s="33"/>
      <c r="G9" s="34"/>
      <c r="H9" s="35"/>
      <c r="I9" s="35"/>
      <c r="J9" s="36"/>
      <c r="K9" s="34"/>
      <c r="L9" s="34"/>
      <c r="M9" s="37"/>
      <c r="N9" s="37"/>
      <c r="O9" s="37"/>
      <c r="P9" s="35"/>
      <c r="Q9" s="34"/>
      <c r="R9" s="35"/>
      <c r="S9" s="36"/>
      <c r="T9" s="36"/>
      <c r="U9" s="15"/>
      <c r="V9" s="15"/>
      <c r="W9" s="15"/>
      <c r="X9" s="15"/>
    </row>
    <row r="10" ht="16.5" customHeight="1">
      <c r="A10" s="16"/>
      <c r="B10" s="44" t="s">
        <v>35</v>
      </c>
      <c r="C10" s="46">
        <v>1.0</v>
      </c>
      <c r="D10" s="4"/>
      <c r="E10" s="32"/>
      <c r="F10" s="33"/>
      <c r="G10" s="34"/>
      <c r="H10" s="35"/>
      <c r="I10" s="35"/>
      <c r="J10" s="36"/>
      <c r="K10" s="34"/>
      <c r="L10" s="34"/>
      <c r="M10" s="37"/>
      <c r="N10" s="37"/>
      <c r="O10" s="37"/>
      <c r="P10" s="35"/>
      <c r="Q10" s="34"/>
      <c r="R10" s="35"/>
      <c r="S10" s="36"/>
      <c r="T10" s="36"/>
      <c r="U10" s="15"/>
      <c r="V10" s="15"/>
      <c r="W10" s="15"/>
      <c r="X10" s="15"/>
    </row>
    <row r="11" ht="16.5" customHeight="1">
      <c r="A11" s="23"/>
      <c r="B11" s="44" t="s">
        <v>36</v>
      </c>
      <c r="C11" s="47">
        <v>30000.0</v>
      </c>
      <c r="D11" s="4"/>
      <c r="E11" s="32"/>
      <c r="F11" s="33"/>
      <c r="G11" s="34"/>
      <c r="H11" s="35"/>
      <c r="I11" s="35"/>
      <c r="J11" s="36"/>
      <c r="K11" s="34"/>
      <c r="L11" s="34"/>
      <c r="M11" s="37"/>
      <c r="N11" s="37"/>
      <c r="O11" s="37"/>
      <c r="P11" s="35"/>
      <c r="Q11" s="34"/>
      <c r="R11" s="35"/>
      <c r="S11" s="36"/>
      <c r="T11" s="36"/>
      <c r="U11" s="15"/>
      <c r="V11" s="15"/>
      <c r="W11" s="15"/>
      <c r="X11" s="15"/>
    </row>
    <row r="12" ht="16.5" customHeight="1">
      <c r="A12" s="48" t="s">
        <v>37</v>
      </c>
      <c r="B12" s="30" t="s">
        <v>38</v>
      </c>
      <c r="C12" s="49">
        <v>0.3</v>
      </c>
      <c r="D12" s="4"/>
      <c r="E12" s="32"/>
      <c r="F12" s="33"/>
      <c r="G12" s="34"/>
      <c r="H12" s="35"/>
      <c r="I12" s="35"/>
      <c r="J12" s="36"/>
      <c r="K12" s="34"/>
      <c r="L12" s="34"/>
      <c r="M12" s="37"/>
      <c r="N12" s="37"/>
      <c r="O12" s="37"/>
      <c r="P12" s="35"/>
      <c r="Q12" s="34"/>
      <c r="R12" s="35"/>
      <c r="S12" s="36"/>
      <c r="T12" s="36"/>
      <c r="U12" s="15"/>
      <c r="V12" s="15"/>
      <c r="W12" s="15"/>
      <c r="X12" s="15"/>
    </row>
    <row r="13" ht="16.5" customHeight="1">
      <c r="A13" s="16"/>
      <c r="B13" s="30" t="s">
        <v>39</v>
      </c>
      <c r="C13" s="50">
        <v>600000.0</v>
      </c>
      <c r="D13" s="4"/>
      <c r="E13" s="32"/>
      <c r="F13" s="33"/>
      <c r="G13" s="34"/>
      <c r="H13" s="35"/>
      <c r="I13" s="35"/>
      <c r="J13" s="36"/>
      <c r="K13" s="34"/>
      <c r="L13" s="34"/>
      <c r="M13" s="37"/>
      <c r="N13" s="37"/>
      <c r="O13" s="37"/>
      <c r="P13" s="35"/>
      <c r="Q13" s="34"/>
      <c r="R13" s="35"/>
      <c r="S13" s="36"/>
      <c r="T13" s="36"/>
      <c r="U13" s="15"/>
      <c r="V13" s="15"/>
      <c r="W13" s="15"/>
      <c r="X13" s="15"/>
    </row>
    <row r="14" ht="16.5" customHeight="1">
      <c r="A14" s="16"/>
      <c r="B14" s="30" t="s">
        <v>40</v>
      </c>
      <c r="C14" s="51">
        <f>$I$5</f>
        <v>1145006.7</v>
      </c>
      <c r="D14" s="4"/>
      <c r="E14" s="32"/>
      <c r="F14" s="33"/>
      <c r="G14" s="34"/>
      <c r="H14" s="35"/>
      <c r="I14" s="35"/>
      <c r="J14" s="36"/>
      <c r="K14" s="34"/>
      <c r="L14" s="34"/>
      <c r="M14" s="37"/>
      <c r="N14" s="37"/>
      <c r="O14" s="37"/>
      <c r="P14" s="35"/>
      <c r="Q14" s="34"/>
      <c r="R14" s="35"/>
      <c r="S14" s="36"/>
      <c r="T14" s="36"/>
      <c r="U14" s="15"/>
      <c r="V14" s="15"/>
      <c r="W14" s="15"/>
      <c r="X14" s="15"/>
    </row>
    <row r="15" ht="16.5" customHeight="1">
      <c r="A15" s="16"/>
      <c r="B15" s="30" t="s">
        <v>41</v>
      </c>
      <c r="C15" s="45">
        <v>45292.0</v>
      </c>
      <c r="D15" s="4"/>
      <c r="E15" s="32"/>
      <c r="F15" s="33"/>
      <c r="G15" s="34"/>
      <c r="H15" s="35"/>
      <c r="I15" s="35"/>
      <c r="J15" s="36"/>
      <c r="K15" s="34"/>
      <c r="L15" s="34"/>
      <c r="M15" s="37"/>
      <c r="N15" s="37"/>
      <c r="O15" s="37"/>
      <c r="P15" s="35"/>
      <c r="Q15" s="34"/>
      <c r="R15" s="35"/>
      <c r="S15" s="36"/>
      <c r="T15" s="36"/>
      <c r="U15" s="15"/>
      <c r="V15" s="15"/>
      <c r="W15" s="15"/>
      <c r="X15" s="15"/>
    </row>
    <row r="16" ht="16.5" customHeight="1">
      <c r="A16" s="16"/>
      <c r="B16" s="30" t="s">
        <v>42</v>
      </c>
      <c r="C16" s="45">
        <v>45657.0</v>
      </c>
      <c r="D16" s="4"/>
      <c r="E16" s="32"/>
      <c r="F16" s="33"/>
      <c r="G16" s="34"/>
      <c r="H16" s="35"/>
      <c r="I16" s="35"/>
      <c r="J16" s="36"/>
      <c r="K16" s="34"/>
      <c r="L16" s="34"/>
      <c r="M16" s="37"/>
      <c r="N16" s="37"/>
      <c r="O16" s="37"/>
      <c r="P16" s="35"/>
      <c r="Q16" s="34"/>
      <c r="R16" s="35"/>
      <c r="S16" s="36"/>
      <c r="T16" s="36"/>
      <c r="U16" s="15"/>
      <c r="V16" s="15"/>
      <c r="W16" s="15"/>
      <c r="X16" s="15"/>
    </row>
    <row r="17" ht="16.5" customHeight="1">
      <c r="A17" s="16"/>
      <c r="B17" s="30" t="s">
        <v>43</v>
      </c>
      <c r="C17" s="52">
        <v>900000.0</v>
      </c>
      <c r="D17" s="4"/>
      <c r="E17" s="32"/>
      <c r="F17" s="33"/>
      <c r="G17" s="34"/>
      <c r="H17" s="35"/>
      <c r="I17" s="35"/>
      <c r="J17" s="36"/>
      <c r="K17" s="34"/>
      <c r="L17" s="34"/>
      <c r="M17" s="37"/>
      <c r="N17" s="37"/>
      <c r="O17" s="37"/>
      <c r="P17" s="35"/>
      <c r="Q17" s="34"/>
      <c r="R17" s="35"/>
      <c r="S17" s="36"/>
      <c r="T17" s="36"/>
      <c r="U17" s="15"/>
      <c r="V17" s="15"/>
      <c r="W17" s="15"/>
      <c r="X17" s="15"/>
    </row>
    <row r="18" ht="16.5" customHeight="1">
      <c r="A18" s="16"/>
      <c r="B18" s="30" t="s">
        <v>44</v>
      </c>
      <c r="C18" s="51">
        <f>-SUMIFS('交易紀錄'!M:M,'交易紀錄'!F:F,E5,'交易紀錄'!E:E,"&gt;="&amp;'資產配置'!$C$15,'交易紀錄'!E:E,"&lt;="&amp;'資產配置'!$C$16)</f>
        <v>143422.55</v>
      </c>
      <c r="D18" s="4"/>
      <c r="E18" s="32"/>
      <c r="F18" s="33"/>
      <c r="G18" s="34"/>
      <c r="H18" s="35"/>
      <c r="I18" s="35"/>
      <c r="J18" s="36"/>
      <c r="K18" s="34"/>
      <c r="L18" s="34"/>
      <c r="M18" s="37"/>
      <c r="N18" s="37"/>
      <c r="O18" s="37"/>
      <c r="P18" s="35"/>
      <c r="Q18" s="34"/>
      <c r="R18" s="35"/>
      <c r="S18" s="36"/>
      <c r="T18" s="36"/>
      <c r="U18" s="15"/>
      <c r="V18" s="15"/>
      <c r="W18" s="15"/>
      <c r="X18" s="15"/>
    </row>
    <row r="19" ht="16.5" customHeight="1">
      <c r="A19" s="16"/>
      <c r="B19" s="30" t="s">
        <v>45</v>
      </c>
      <c r="C19" s="51">
        <f>C14-C17-C18</f>
        <v>101584.15</v>
      </c>
      <c r="D19" s="4"/>
      <c r="E19" s="32"/>
      <c r="F19" s="33"/>
      <c r="G19" s="34"/>
      <c r="H19" s="35"/>
      <c r="I19" s="35"/>
      <c r="J19" s="36"/>
      <c r="K19" s="34"/>
      <c r="L19" s="34"/>
      <c r="M19" s="37"/>
      <c r="N19" s="37"/>
      <c r="O19" s="37"/>
      <c r="P19" s="35"/>
      <c r="Q19" s="34"/>
      <c r="R19" s="35"/>
      <c r="S19" s="36"/>
      <c r="T19" s="36"/>
      <c r="U19" s="15"/>
      <c r="V19" s="15"/>
      <c r="W19" s="15"/>
      <c r="X19" s="15"/>
    </row>
    <row r="20" ht="16.5" customHeight="1">
      <c r="A20" s="23"/>
      <c r="B20" s="30" t="s">
        <v>46</v>
      </c>
      <c r="C20" s="51">
        <f>IF(C19&gt;0,C19*C12,C13)</f>
        <v>30475.245</v>
      </c>
      <c r="D20" s="4"/>
      <c r="E20" s="32"/>
      <c r="F20" s="33"/>
      <c r="G20" s="34"/>
      <c r="H20" s="35"/>
      <c r="I20" s="35"/>
      <c r="J20" s="36"/>
      <c r="K20" s="34"/>
      <c r="L20" s="34"/>
      <c r="M20" s="37"/>
      <c r="N20" s="37"/>
      <c r="O20" s="37"/>
      <c r="P20" s="35"/>
      <c r="Q20" s="34"/>
      <c r="R20" s="35"/>
      <c r="S20" s="36"/>
      <c r="T20" s="36"/>
      <c r="U20" s="15"/>
      <c r="V20" s="15"/>
      <c r="W20" s="15"/>
      <c r="X20" s="15"/>
    </row>
    <row r="21" ht="16.5" customHeight="1">
      <c r="A21" s="53"/>
      <c r="B21" s="44"/>
      <c r="C21" s="52"/>
      <c r="D21" s="4"/>
      <c r="E21" s="32"/>
      <c r="F21" s="33"/>
      <c r="G21" s="34"/>
      <c r="H21" s="35"/>
      <c r="I21" s="35"/>
      <c r="J21" s="36"/>
      <c r="K21" s="34"/>
      <c r="L21" s="34"/>
      <c r="M21" s="37"/>
      <c r="N21" s="37"/>
      <c r="O21" s="37"/>
      <c r="P21" s="35"/>
      <c r="Q21" s="34"/>
      <c r="R21" s="35"/>
      <c r="S21" s="36"/>
      <c r="T21" s="36"/>
      <c r="U21" s="15"/>
      <c r="V21" s="15"/>
      <c r="W21" s="15"/>
      <c r="X21" s="15"/>
    </row>
    <row r="22" ht="16.5" customHeight="1">
      <c r="A22" s="53"/>
      <c r="B22" s="44"/>
      <c r="C22" s="52"/>
      <c r="D22" s="4"/>
      <c r="E22" s="32"/>
      <c r="F22" s="33"/>
      <c r="G22" s="34"/>
      <c r="H22" s="35"/>
      <c r="I22" s="35"/>
      <c r="J22" s="36"/>
      <c r="K22" s="34"/>
      <c r="L22" s="34"/>
      <c r="M22" s="37"/>
      <c r="N22" s="37"/>
      <c r="O22" s="37"/>
      <c r="P22" s="35"/>
      <c r="Q22" s="34"/>
      <c r="R22" s="35"/>
      <c r="S22" s="36"/>
      <c r="T22" s="36"/>
      <c r="U22" s="15"/>
      <c r="V22" s="15"/>
      <c r="W22" s="15"/>
      <c r="X22" s="15"/>
    </row>
    <row r="23" ht="16.5" customHeight="1">
      <c r="A23" s="53"/>
      <c r="B23" s="44"/>
      <c r="C23" s="52"/>
      <c r="D23" s="4"/>
      <c r="E23" s="32"/>
      <c r="F23" s="33"/>
      <c r="G23" s="34"/>
      <c r="H23" s="35"/>
      <c r="I23" s="35"/>
      <c r="J23" s="36"/>
      <c r="K23" s="34"/>
      <c r="L23" s="34"/>
      <c r="M23" s="37"/>
      <c r="N23" s="37"/>
      <c r="O23" s="37"/>
      <c r="P23" s="35"/>
      <c r="Q23" s="34"/>
      <c r="R23" s="35"/>
      <c r="S23" s="36"/>
      <c r="T23" s="36"/>
      <c r="U23" s="15"/>
      <c r="V23" s="15"/>
      <c r="W23" s="15"/>
      <c r="X23" s="15"/>
    </row>
    <row r="24" ht="16.5" customHeight="1">
      <c r="A24" s="53"/>
      <c r="B24" s="44"/>
      <c r="C24" s="52"/>
      <c r="D24" s="4"/>
      <c r="E24" s="32"/>
      <c r="F24" s="33"/>
      <c r="G24" s="34"/>
      <c r="H24" s="35"/>
      <c r="I24" s="35"/>
      <c r="J24" s="36"/>
      <c r="K24" s="34"/>
      <c r="L24" s="34"/>
      <c r="M24" s="37"/>
      <c r="N24" s="37"/>
      <c r="O24" s="37"/>
      <c r="P24" s="35"/>
      <c r="Q24" s="34"/>
      <c r="R24" s="35"/>
      <c r="S24" s="36"/>
      <c r="T24" s="36"/>
      <c r="U24" s="15"/>
      <c r="V24" s="15"/>
      <c r="W24" s="15"/>
      <c r="X24" s="15"/>
    </row>
    <row r="25" ht="16.5" customHeight="1">
      <c r="A25" s="53"/>
      <c r="B25" s="44"/>
      <c r="C25" s="52"/>
      <c r="D25" s="4"/>
      <c r="E25" s="32"/>
      <c r="F25" s="33"/>
      <c r="G25" s="34"/>
      <c r="H25" s="35"/>
      <c r="I25" s="35"/>
      <c r="J25" s="36"/>
      <c r="K25" s="34"/>
      <c r="L25" s="34"/>
      <c r="M25" s="37"/>
      <c r="N25" s="37"/>
      <c r="O25" s="37"/>
      <c r="P25" s="35"/>
      <c r="Q25" s="34"/>
      <c r="R25" s="35"/>
      <c r="S25" s="36"/>
      <c r="T25" s="36"/>
      <c r="U25" s="15"/>
      <c r="V25" s="15"/>
      <c r="W25" s="15"/>
      <c r="X25" s="15"/>
    </row>
    <row r="26" ht="16.5" customHeight="1">
      <c r="A26" s="53"/>
      <c r="B26" s="44"/>
      <c r="C26" s="52"/>
      <c r="D26" s="4"/>
      <c r="E26" s="32"/>
      <c r="F26" s="33"/>
      <c r="G26" s="34"/>
      <c r="H26" s="35"/>
      <c r="I26" s="35"/>
      <c r="J26" s="36"/>
      <c r="K26" s="34"/>
      <c r="L26" s="34"/>
      <c r="M26" s="37"/>
      <c r="N26" s="37"/>
      <c r="O26" s="37"/>
      <c r="P26" s="35"/>
      <c r="Q26" s="34"/>
      <c r="R26" s="35"/>
      <c r="S26" s="36"/>
      <c r="T26" s="36"/>
      <c r="U26" s="15"/>
      <c r="V26" s="15"/>
      <c r="W26" s="15"/>
      <c r="X26" s="15"/>
    </row>
    <row r="27" ht="16.5" customHeight="1">
      <c r="A27" s="53"/>
      <c r="B27" s="44"/>
      <c r="C27" s="52"/>
      <c r="D27" s="4"/>
      <c r="E27" s="32"/>
      <c r="F27" s="33"/>
      <c r="G27" s="34"/>
      <c r="H27" s="35"/>
      <c r="I27" s="35"/>
      <c r="J27" s="36"/>
      <c r="K27" s="34"/>
      <c r="L27" s="34"/>
      <c r="M27" s="37"/>
      <c r="N27" s="37"/>
      <c r="O27" s="37"/>
      <c r="P27" s="35"/>
      <c r="Q27" s="34"/>
      <c r="R27" s="35"/>
      <c r="S27" s="36"/>
      <c r="T27" s="36"/>
      <c r="U27" s="15"/>
      <c r="V27" s="15"/>
      <c r="W27" s="15"/>
      <c r="X27" s="15"/>
    </row>
    <row r="28" ht="16.5" customHeight="1">
      <c r="A28" s="53"/>
      <c r="B28" s="44"/>
      <c r="C28" s="52"/>
      <c r="D28" s="4"/>
      <c r="E28" s="32"/>
      <c r="F28" s="33"/>
      <c r="G28" s="34"/>
      <c r="H28" s="35"/>
      <c r="I28" s="35"/>
      <c r="J28" s="36"/>
      <c r="K28" s="34"/>
      <c r="L28" s="34"/>
      <c r="M28" s="37"/>
      <c r="N28" s="37"/>
      <c r="O28" s="37"/>
      <c r="P28" s="35"/>
      <c r="Q28" s="34"/>
      <c r="R28" s="35"/>
      <c r="S28" s="36"/>
      <c r="T28" s="36"/>
      <c r="U28" s="15"/>
      <c r="V28" s="15"/>
      <c r="W28" s="15"/>
      <c r="X28" s="15"/>
    </row>
    <row r="29" ht="16.5" customHeight="1">
      <c r="A29" s="53"/>
      <c r="B29" s="44"/>
      <c r="C29" s="52"/>
      <c r="D29" s="4"/>
      <c r="E29" s="32"/>
      <c r="F29" s="33"/>
      <c r="G29" s="34"/>
      <c r="H29" s="35"/>
      <c r="I29" s="35"/>
      <c r="J29" s="36"/>
      <c r="K29" s="34"/>
      <c r="L29" s="34"/>
      <c r="M29" s="37"/>
      <c r="N29" s="37"/>
      <c r="O29" s="37"/>
      <c r="P29" s="35"/>
      <c r="Q29" s="34"/>
      <c r="R29" s="35"/>
      <c r="S29" s="36"/>
      <c r="T29" s="36"/>
      <c r="U29" s="15"/>
      <c r="V29" s="15"/>
      <c r="W29" s="15"/>
      <c r="X29" s="15"/>
    </row>
    <row r="30" ht="16.5" customHeight="1">
      <c r="A30" s="53"/>
      <c r="B30" s="44"/>
      <c r="C30" s="52"/>
      <c r="D30" s="4"/>
      <c r="E30" s="32"/>
      <c r="F30" s="33"/>
      <c r="G30" s="34"/>
      <c r="H30" s="35"/>
      <c r="I30" s="35"/>
      <c r="J30" s="36"/>
      <c r="K30" s="34"/>
      <c r="L30" s="34"/>
      <c r="M30" s="37"/>
      <c r="N30" s="37"/>
      <c r="O30" s="37"/>
      <c r="P30" s="35"/>
      <c r="Q30" s="34"/>
      <c r="R30" s="35"/>
      <c r="S30" s="36"/>
      <c r="T30" s="36"/>
      <c r="U30" s="15"/>
      <c r="V30" s="15"/>
      <c r="W30" s="15"/>
      <c r="X30" s="15"/>
    </row>
    <row r="31" ht="16.5" customHeight="1">
      <c r="A31" s="53"/>
      <c r="B31" s="44"/>
      <c r="C31" s="52"/>
      <c r="D31" s="4"/>
      <c r="E31" s="32"/>
      <c r="F31" s="33"/>
      <c r="G31" s="34"/>
      <c r="H31" s="35"/>
      <c r="I31" s="35"/>
      <c r="J31" s="36"/>
      <c r="K31" s="34"/>
      <c r="L31" s="34"/>
      <c r="M31" s="37"/>
      <c r="N31" s="37"/>
      <c r="O31" s="37"/>
      <c r="P31" s="35"/>
      <c r="Q31" s="34"/>
      <c r="R31" s="35"/>
      <c r="S31" s="36"/>
      <c r="T31" s="36"/>
      <c r="U31" s="15"/>
      <c r="V31" s="15"/>
      <c r="W31" s="15"/>
      <c r="X31" s="15"/>
    </row>
    <row r="32" ht="16.5" customHeight="1">
      <c r="A32" s="53"/>
      <c r="B32" s="44"/>
      <c r="C32" s="52"/>
      <c r="D32" s="4"/>
      <c r="E32" s="32"/>
      <c r="F32" s="33"/>
      <c r="G32" s="34"/>
      <c r="H32" s="35"/>
      <c r="I32" s="35"/>
      <c r="J32" s="36"/>
      <c r="K32" s="34"/>
      <c r="L32" s="34"/>
      <c r="M32" s="37"/>
      <c r="N32" s="37"/>
      <c r="O32" s="37"/>
      <c r="P32" s="35"/>
      <c r="Q32" s="34"/>
      <c r="R32" s="35"/>
      <c r="S32" s="36"/>
      <c r="T32" s="36"/>
      <c r="U32" s="15"/>
      <c r="V32" s="15"/>
      <c r="W32" s="15"/>
      <c r="X32" s="15"/>
    </row>
    <row r="33" ht="16.5" customHeight="1">
      <c r="A33" s="53"/>
      <c r="B33" s="44"/>
      <c r="C33" s="52"/>
      <c r="D33" s="4"/>
      <c r="E33" s="32"/>
      <c r="F33" s="33"/>
      <c r="G33" s="34"/>
      <c r="H33" s="35"/>
      <c r="I33" s="35"/>
      <c r="J33" s="36"/>
      <c r="K33" s="34"/>
      <c r="L33" s="34"/>
      <c r="M33" s="37"/>
      <c r="N33" s="37"/>
      <c r="O33" s="37"/>
      <c r="P33" s="35"/>
      <c r="Q33" s="34"/>
      <c r="R33" s="35"/>
      <c r="S33" s="36"/>
      <c r="T33" s="36"/>
      <c r="U33" s="15"/>
      <c r="V33" s="15"/>
      <c r="W33" s="15"/>
      <c r="X33" s="15"/>
    </row>
    <row r="34" ht="16.5" customHeight="1">
      <c r="A34" s="53"/>
      <c r="B34" s="44"/>
      <c r="C34" s="52"/>
      <c r="D34" s="4"/>
      <c r="E34" s="32"/>
      <c r="F34" s="33"/>
      <c r="G34" s="34"/>
      <c r="H34" s="35"/>
      <c r="I34" s="35"/>
      <c r="J34" s="36"/>
      <c r="K34" s="34"/>
      <c r="L34" s="34"/>
      <c r="M34" s="37"/>
      <c r="N34" s="37"/>
      <c r="O34" s="37"/>
      <c r="P34" s="35"/>
      <c r="Q34" s="34"/>
      <c r="R34" s="35"/>
      <c r="S34" s="36"/>
      <c r="T34" s="36"/>
      <c r="U34" s="15"/>
      <c r="V34" s="15"/>
      <c r="W34" s="15"/>
      <c r="X34" s="15"/>
    </row>
    <row r="35" ht="16.5" customHeight="1">
      <c r="A35" s="53"/>
      <c r="B35" s="44"/>
      <c r="C35" s="52"/>
      <c r="D35" s="4"/>
      <c r="E35" s="32"/>
      <c r="F35" s="33"/>
      <c r="G35" s="34"/>
      <c r="H35" s="35"/>
      <c r="I35" s="35"/>
      <c r="J35" s="36"/>
      <c r="K35" s="34"/>
      <c r="L35" s="34"/>
      <c r="M35" s="37"/>
      <c r="N35" s="37"/>
      <c r="O35" s="37"/>
      <c r="P35" s="35"/>
      <c r="Q35" s="34"/>
      <c r="R35" s="35"/>
      <c r="S35" s="36"/>
      <c r="T35" s="36"/>
      <c r="U35" s="15"/>
      <c r="V35" s="15"/>
      <c r="W35" s="15"/>
      <c r="X35" s="15"/>
    </row>
    <row r="36" ht="16.5" customHeight="1">
      <c r="A36" s="53"/>
      <c r="B36" s="44"/>
      <c r="C36" s="52"/>
      <c r="D36" s="4"/>
      <c r="E36" s="32"/>
      <c r="F36" s="33"/>
      <c r="G36" s="34"/>
      <c r="H36" s="35"/>
      <c r="I36" s="35"/>
      <c r="J36" s="36"/>
      <c r="K36" s="34"/>
      <c r="L36" s="34"/>
      <c r="M36" s="37"/>
      <c r="N36" s="37"/>
      <c r="O36" s="37"/>
      <c r="P36" s="35"/>
      <c r="Q36" s="34"/>
      <c r="R36" s="35"/>
      <c r="S36" s="36"/>
      <c r="T36" s="36"/>
      <c r="U36" s="15"/>
      <c r="V36" s="15"/>
      <c r="W36" s="15"/>
      <c r="X36" s="15"/>
    </row>
    <row r="37" ht="16.5" customHeight="1">
      <c r="A37" s="53"/>
      <c r="B37" s="44"/>
      <c r="C37" s="52"/>
      <c r="D37" s="4"/>
      <c r="E37" s="32"/>
      <c r="F37" s="33"/>
      <c r="G37" s="34"/>
      <c r="H37" s="35"/>
      <c r="I37" s="35"/>
      <c r="J37" s="36"/>
      <c r="K37" s="34"/>
      <c r="L37" s="34"/>
      <c r="M37" s="37"/>
      <c r="N37" s="37"/>
      <c r="O37" s="37"/>
      <c r="P37" s="35"/>
      <c r="Q37" s="34"/>
      <c r="R37" s="35"/>
      <c r="S37" s="36"/>
      <c r="T37" s="36"/>
      <c r="U37" s="15"/>
      <c r="V37" s="15"/>
      <c r="W37" s="15"/>
      <c r="X37" s="15"/>
    </row>
    <row r="38" ht="16.5" customHeight="1">
      <c r="A38" s="53"/>
      <c r="B38" s="44"/>
      <c r="C38" s="52"/>
      <c r="D38" s="4"/>
      <c r="E38" s="32"/>
      <c r="F38" s="33"/>
      <c r="G38" s="34"/>
      <c r="H38" s="35"/>
      <c r="I38" s="35"/>
      <c r="J38" s="36"/>
      <c r="K38" s="34"/>
      <c r="L38" s="34"/>
      <c r="M38" s="37"/>
      <c r="N38" s="37"/>
      <c r="O38" s="37"/>
      <c r="P38" s="35"/>
      <c r="Q38" s="34"/>
      <c r="R38" s="35"/>
      <c r="S38" s="36"/>
      <c r="T38" s="36"/>
      <c r="U38" s="15"/>
      <c r="V38" s="15"/>
      <c r="W38" s="15"/>
      <c r="X38" s="15"/>
    </row>
    <row r="39" ht="16.5" customHeight="1">
      <c r="A39" s="53"/>
      <c r="B39" s="44"/>
      <c r="C39" s="52"/>
      <c r="D39" s="4"/>
      <c r="E39" s="32"/>
      <c r="F39" s="33"/>
      <c r="G39" s="34"/>
      <c r="H39" s="35"/>
      <c r="I39" s="35"/>
      <c r="J39" s="36"/>
      <c r="K39" s="34"/>
      <c r="L39" s="34"/>
      <c r="M39" s="37"/>
      <c r="N39" s="37"/>
      <c r="O39" s="37"/>
      <c r="P39" s="35"/>
      <c r="Q39" s="34"/>
      <c r="R39" s="35"/>
      <c r="S39" s="36"/>
      <c r="T39" s="36"/>
      <c r="U39" s="15"/>
      <c r="V39" s="15"/>
      <c r="W39" s="15"/>
      <c r="X39" s="15"/>
    </row>
    <row r="40" ht="16.5" customHeight="1">
      <c r="A40" s="53"/>
      <c r="B40" s="54"/>
      <c r="C40" s="52"/>
      <c r="D40" s="4"/>
      <c r="E40" s="32"/>
      <c r="F40" s="33"/>
      <c r="G40" s="34"/>
      <c r="H40" s="35"/>
      <c r="I40" s="35"/>
      <c r="J40" s="36"/>
      <c r="K40" s="34"/>
      <c r="L40" s="34"/>
      <c r="M40" s="37"/>
      <c r="N40" s="37"/>
      <c r="O40" s="37"/>
      <c r="P40" s="35"/>
      <c r="Q40" s="34"/>
      <c r="R40" s="35"/>
      <c r="S40" s="36"/>
      <c r="T40" s="36"/>
      <c r="U40" s="15"/>
      <c r="V40" s="15"/>
      <c r="W40" s="15"/>
      <c r="X40" s="15"/>
    </row>
    <row r="41" ht="16.5" customHeight="1">
      <c r="A41" s="53"/>
      <c r="B41" s="54"/>
      <c r="C41" s="52"/>
      <c r="D41" s="4"/>
      <c r="E41" s="32"/>
      <c r="F41" s="33"/>
      <c r="G41" s="34"/>
      <c r="H41" s="35"/>
      <c r="I41" s="35"/>
      <c r="J41" s="36"/>
      <c r="K41" s="34"/>
      <c r="L41" s="34"/>
      <c r="M41" s="37"/>
      <c r="N41" s="37"/>
      <c r="O41" s="37"/>
      <c r="P41" s="35"/>
      <c r="Q41" s="34"/>
      <c r="R41" s="35"/>
      <c r="S41" s="36"/>
      <c r="T41" s="36"/>
      <c r="U41" s="15"/>
      <c r="V41" s="15"/>
      <c r="W41" s="15"/>
      <c r="X41" s="15"/>
    </row>
    <row r="42" ht="16.5" customHeight="1">
      <c r="A42" s="53"/>
      <c r="B42" s="54"/>
      <c r="C42" s="52"/>
      <c r="D42" s="4"/>
      <c r="E42" s="32"/>
      <c r="F42" s="33"/>
      <c r="G42" s="34"/>
      <c r="H42" s="35"/>
      <c r="I42" s="35"/>
      <c r="J42" s="36"/>
      <c r="K42" s="34"/>
      <c r="L42" s="34"/>
      <c r="M42" s="37"/>
      <c r="N42" s="37"/>
      <c r="O42" s="37"/>
      <c r="P42" s="35"/>
      <c r="Q42" s="34"/>
      <c r="R42" s="35"/>
      <c r="S42" s="36"/>
      <c r="T42" s="36"/>
      <c r="U42" s="15"/>
      <c r="V42" s="15"/>
      <c r="W42" s="15"/>
      <c r="X42" s="15"/>
    </row>
    <row r="43" ht="16.5" customHeight="1">
      <c r="A43" s="53"/>
      <c r="B43" s="54"/>
      <c r="C43" s="52"/>
      <c r="D43" s="4"/>
      <c r="E43" s="32"/>
      <c r="F43" s="33"/>
      <c r="G43" s="34"/>
      <c r="H43" s="35"/>
      <c r="I43" s="35"/>
      <c r="J43" s="36"/>
      <c r="K43" s="34"/>
      <c r="L43" s="34"/>
      <c r="M43" s="37"/>
      <c r="N43" s="37"/>
      <c r="O43" s="37"/>
      <c r="P43" s="35"/>
      <c r="Q43" s="34"/>
      <c r="R43" s="35"/>
      <c r="S43" s="36"/>
      <c r="T43" s="36"/>
      <c r="U43" s="15"/>
      <c r="V43" s="15"/>
      <c r="W43" s="15"/>
      <c r="X43" s="15"/>
    </row>
    <row r="44" ht="16.5" customHeight="1">
      <c r="A44" s="53"/>
      <c r="B44" s="54"/>
      <c r="C44" s="52"/>
      <c r="D44" s="4"/>
      <c r="E44" s="32"/>
      <c r="F44" s="33"/>
      <c r="G44" s="34"/>
      <c r="H44" s="35"/>
      <c r="I44" s="35"/>
      <c r="J44" s="36"/>
      <c r="K44" s="34"/>
      <c r="L44" s="34"/>
      <c r="M44" s="37"/>
      <c r="N44" s="37"/>
      <c r="O44" s="37"/>
      <c r="P44" s="35"/>
      <c r="Q44" s="34"/>
      <c r="R44" s="35"/>
      <c r="S44" s="36"/>
      <c r="T44" s="36"/>
      <c r="U44" s="15"/>
      <c r="V44" s="15"/>
      <c r="W44" s="15"/>
      <c r="X44" s="15"/>
    </row>
    <row r="45" ht="16.5" customHeight="1">
      <c r="A45" s="53"/>
      <c r="B45" s="54"/>
      <c r="C45" s="52"/>
      <c r="D45" s="4"/>
      <c r="E45" s="32"/>
      <c r="F45" s="33"/>
      <c r="G45" s="34"/>
      <c r="H45" s="35"/>
      <c r="I45" s="35"/>
      <c r="J45" s="36"/>
      <c r="K45" s="34"/>
      <c r="L45" s="34"/>
      <c r="M45" s="37"/>
      <c r="N45" s="37"/>
      <c r="O45" s="37"/>
      <c r="P45" s="35"/>
      <c r="Q45" s="34"/>
      <c r="R45" s="35"/>
      <c r="S45" s="36"/>
      <c r="T45" s="36"/>
      <c r="U45" s="15"/>
      <c r="V45" s="15"/>
      <c r="W45" s="15"/>
      <c r="X45" s="15"/>
    </row>
    <row r="46" ht="16.5" customHeight="1">
      <c r="A46" s="53"/>
      <c r="B46" s="54"/>
      <c r="C46" s="52"/>
      <c r="D46" s="4"/>
      <c r="E46" s="32"/>
      <c r="F46" s="33"/>
      <c r="G46" s="34"/>
      <c r="H46" s="35"/>
      <c r="I46" s="35"/>
      <c r="J46" s="36"/>
      <c r="K46" s="34"/>
      <c r="L46" s="34"/>
      <c r="M46" s="37"/>
      <c r="N46" s="37"/>
      <c r="O46" s="37"/>
      <c r="P46" s="35"/>
      <c r="Q46" s="34"/>
      <c r="R46" s="35"/>
      <c r="S46" s="36"/>
      <c r="T46" s="36"/>
      <c r="U46" s="15"/>
      <c r="V46" s="15"/>
      <c r="W46" s="15"/>
      <c r="X46" s="15"/>
    </row>
    <row r="47" ht="16.5" customHeight="1">
      <c r="A47" s="53"/>
      <c r="B47" s="54"/>
      <c r="C47" s="52"/>
      <c r="D47" s="4"/>
      <c r="E47" s="32"/>
      <c r="F47" s="33"/>
      <c r="G47" s="34"/>
      <c r="H47" s="35"/>
      <c r="I47" s="35"/>
      <c r="J47" s="36"/>
      <c r="K47" s="34"/>
      <c r="L47" s="34"/>
      <c r="M47" s="37"/>
      <c r="N47" s="37"/>
      <c r="O47" s="37"/>
      <c r="P47" s="35"/>
      <c r="Q47" s="34"/>
      <c r="R47" s="35"/>
      <c r="S47" s="36"/>
      <c r="T47" s="36"/>
      <c r="U47" s="15"/>
      <c r="V47" s="15"/>
      <c r="W47" s="15"/>
      <c r="X47" s="15"/>
    </row>
    <row r="48" ht="16.5" customHeight="1">
      <c r="A48" s="53"/>
      <c r="B48" s="54"/>
      <c r="C48" s="52"/>
      <c r="D48" s="4"/>
      <c r="E48" s="32"/>
      <c r="F48" s="33"/>
      <c r="G48" s="34"/>
      <c r="H48" s="35"/>
      <c r="I48" s="35"/>
      <c r="J48" s="36"/>
      <c r="K48" s="34"/>
      <c r="L48" s="34"/>
      <c r="M48" s="37"/>
      <c r="N48" s="37"/>
      <c r="O48" s="37"/>
      <c r="P48" s="35"/>
      <c r="Q48" s="34"/>
      <c r="R48" s="35"/>
      <c r="S48" s="36"/>
      <c r="T48" s="36"/>
      <c r="U48" s="15"/>
      <c r="V48" s="15"/>
      <c r="W48" s="15"/>
      <c r="X48" s="15"/>
    </row>
    <row r="49" ht="16.5" customHeight="1">
      <c r="A49" s="53"/>
      <c r="B49" s="54"/>
      <c r="C49" s="52"/>
      <c r="D49" s="4"/>
      <c r="E49" s="32"/>
      <c r="F49" s="33"/>
      <c r="G49" s="34"/>
      <c r="H49" s="35"/>
      <c r="I49" s="35"/>
      <c r="J49" s="36"/>
      <c r="K49" s="34"/>
      <c r="L49" s="34"/>
      <c r="M49" s="37"/>
      <c r="N49" s="37"/>
      <c r="O49" s="37"/>
      <c r="P49" s="35"/>
      <c r="Q49" s="34"/>
      <c r="R49" s="35"/>
      <c r="S49" s="36"/>
      <c r="T49" s="36"/>
      <c r="U49" s="15"/>
      <c r="V49" s="15"/>
      <c r="W49" s="15"/>
      <c r="X49" s="15"/>
    </row>
    <row r="50" ht="16.5" customHeight="1">
      <c r="A50" s="53"/>
      <c r="B50" s="54"/>
      <c r="C50" s="52"/>
      <c r="D50" s="4"/>
      <c r="E50" s="32"/>
      <c r="F50" s="33"/>
      <c r="G50" s="34"/>
      <c r="H50" s="35"/>
      <c r="I50" s="35"/>
      <c r="J50" s="36"/>
      <c r="K50" s="34"/>
      <c r="L50" s="34"/>
      <c r="M50" s="37"/>
      <c r="N50" s="37"/>
      <c r="O50" s="37"/>
      <c r="P50" s="35"/>
      <c r="Q50" s="34"/>
      <c r="R50" s="35"/>
      <c r="S50" s="36"/>
      <c r="T50" s="36"/>
      <c r="U50" s="15"/>
      <c r="V50" s="15"/>
      <c r="W50" s="15"/>
      <c r="X50" s="15"/>
    </row>
    <row r="51" ht="16.5" customHeight="1">
      <c r="A51" s="53"/>
      <c r="B51" s="54"/>
      <c r="C51" s="52"/>
      <c r="D51" s="4"/>
      <c r="E51" s="32"/>
      <c r="F51" s="33"/>
      <c r="G51" s="34"/>
      <c r="H51" s="35"/>
      <c r="I51" s="35"/>
      <c r="J51" s="36"/>
      <c r="K51" s="34"/>
      <c r="L51" s="34"/>
      <c r="M51" s="37"/>
      <c r="N51" s="37"/>
      <c r="O51" s="37"/>
      <c r="P51" s="35"/>
      <c r="Q51" s="34"/>
      <c r="R51" s="35"/>
      <c r="S51" s="36"/>
      <c r="T51" s="36"/>
      <c r="U51" s="15"/>
      <c r="V51" s="15"/>
      <c r="W51" s="15"/>
      <c r="X51" s="15"/>
    </row>
    <row r="52" ht="16.5" customHeight="1">
      <c r="A52" s="53"/>
      <c r="B52" s="54"/>
      <c r="C52" s="52"/>
      <c r="D52" s="4"/>
      <c r="E52" s="32"/>
      <c r="F52" s="33"/>
      <c r="G52" s="34"/>
      <c r="H52" s="35"/>
      <c r="I52" s="35"/>
      <c r="J52" s="36"/>
      <c r="K52" s="34"/>
      <c r="L52" s="34"/>
      <c r="M52" s="37"/>
      <c r="N52" s="37"/>
      <c r="O52" s="37"/>
      <c r="P52" s="35"/>
      <c r="Q52" s="34"/>
      <c r="R52" s="35"/>
      <c r="S52" s="36"/>
      <c r="T52" s="36"/>
      <c r="U52" s="15"/>
      <c r="V52" s="15"/>
      <c r="W52" s="15"/>
      <c r="X52" s="15"/>
    </row>
    <row r="53" ht="16.5" customHeight="1">
      <c r="A53" s="53"/>
      <c r="B53" s="54"/>
      <c r="C53" s="52"/>
      <c r="D53" s="4"/>
      <c r="E53" s="32"/>
      <c r="F53" s="33"/>
      <c r="G53" s="34"/>
      <c r="H53" s="35"/>
      <c r="I53" s="35"/>
      <c r="J53" s="36"/>
      <c r="K53" s="34"/>
      <c r="L53" s="34"/>
      <c r="M53" s="37"/>
      <c r="N53" s="37"/>
      <c r="O53" s="37"/>
      <c r="P53" s="35"/>
      <c r="Q53" s="34"/>
      <c r="R53" s="35"/>
      <c r="S53" s="36"/>
      <c r="T53" s="36"/>
      <c r="U53" s="15"/>
      <c r="V53" s="15"/>
      <c r="W53" s="15"/>
      <c r="X53" s="15"/>
    </row>
    <row r="54" ht="16.5" customHeight="1">
      <c r="A54" s="53"/>
      <c r="B54" s="54"/>
      <c r="C54" s="52"/>
      <c r="D54" s="4"/>
      <c r="E54" s="32"/>
      <c r="F54" s="33"/>
      <c r="G54" s="34"/>
      <c r="H54" s="35"/>
      <c r="I54" s="35"/>
      <c r="J54" s="36"/>
      <c r="K54" s="34"/>
      <c r="L54" s="34"/>
      <c r="M54" s="37"/>
      <c r="N54" s="37"/>
      <c r="O54" s="37"/>
      <c r="P54" s="35"/>
      <c r="Q54" s="34"/>
      <c r="R54" s="35"/>
      <c r="S54" s="36"/>
      <c r="T54" s="36"/>
      <c r="U54" s="15"/>
      <c r="V54" s="15"/>
      <c r="W54" s="15"/>
      <c r="X54" s="15"/>
    </row>
    <row r="55" ht="16.5" customHeight="1">
      <c r="A55" s="53"/>
      <c r="B55" s="54"/>
      <c r="C55" s="52"/>
      <c r="D55" s="4"/>
      <c r="E55" s="32"/>
      <c r="F55" s="33"/>
      <c r="G55" s="34"/>
      <c r="H55" s="35"/>
      <c r="I55" s="35"/>
      <c r="J55" s="36"/>
      <c r="K55" s="34"/>
      <c r="L55" s="34"/>
      <c r="M55" s="37"/>
      <c r="N55" s="37"/>
      <c r="O55" s="37"/>
      <c r="P55" s="35"/>
      <c r="Q55" s="34"/>
      <c r="R55" s="35"/>
      <c r="S55" s="36"/>
      <c r="T55" s="36"/>
      <c r="U55" s="15"/>
      <c r="V55" s="15"/>
      <c r="W55" s="15"/>
      <c r="X55" s="15"/>
    </row>
    <row r="56" ht="16.5" customHeight="1">
      <c r="A56" s="53"/>
      <c r="B56" s="54"/>
      <c r="C56" s="52"/>
      <c r="D56" s="4"/>
      <c r="E56" s="32"/>
      <c r="F56" s="33"/>
      <c r="G56" s="34"/>
      <c r="H56" s="35"/>
      <c r="I56" s="35"/>
      <c r="J56" s="36"/>
      <c r="K56" s="34"/>
      <c r="L56" s="34"/>
      <c r="M56" s="37"/>
      <c r="N56" s="37"/>
      <c r="O56" s="37"/>
      <c r="P56" s="35"/>
      <c r="Q56" s="34"/>
      <c r="R56" s="35"/>
      <c r="S56" s="36"/>
      <c r="T56" s="36"/>
      <c r="U56" s="15"/>
      <c r="V56" s="15"/>
      <c r="W56" s="15"/>
      <c r="X56" s="15"/>
    </row>
    <row r="57" ht="16.5" customHeight="1">
      <c r="A57" s="53"/>
      <c r="B57" s="54"/>
      <c r="C57" s="52"/>
      <c r="D57" s="4"/>
      <c r="E57" s="32"/>
      <c r="F57" s="33"/>
      <c r="G57" s="34"/>
      <c r="H57" s="35"/>
      <c r="I57" s="35"/>
      <c r="J57" s="36"/>
      <c r="K57" s="34"/>
      <c r="L57" s="34"/>
      <c r="M57" s="37"/>
      <c r="N57" s="37"/>
      <c r="O57" s="37"/>
      <c r="P57" s="35"/>
      <c r="Q57" s="34"/>
      <c r="R57" s="35"/>
      <c r="S57" s="36"/>
      <c r="T57" s="36"/>
      <c r="U57" s="15"/>
      <c r="V57" s="15"/>
      <c r="W57" s="15"/>
      <c r="X57" s="15"/>
    </row>
    <row r="58" ht="16.5" customHeight="1">
      <c r="A58" s="53"/>
      <c r="B58" s="54"/>
      <c r="C58" s="52"/>
      <c r="D58" s="4"/>
      <c r="E58" s="32"/>
      <c r="F58" s="33"/>
      <c r="G58" s="34"/>
      <c r="H58" s="35"/>
      <c r="I58" s="35"/>
      <c r="J58" s="36"/>
      <c r="K58" s="34"/>
      <c r="L58" s="34"/>
      <c r="M58" s="37"/>
      <c r="N58" s="37"/>
      <c r="O58" s="37"/>
      <c r="P58" s="35"/>
      <c r="Q58" s="34"/>
      <c r="R58" s="35"/>
      <c r="S58" s="36"/>
      <c r="T58" s="36"/>
      <c r="U58" s="15"/>
      <c r="V58" s="15"/>
      <c r="W58" s="15"/>
      <c r="X58" s="15"/>
    </row>
    <row r="59" ht="16.5" customHeight="1">
      <c r="A59" s="53"/>
      <c r="B59" s="54"/>
      <c r="C59" s="52"/>
      <c r="D59" s="4"/>
      <c r="E59" s="32"/>
      <c r="F59" s="33"/>
      <c r="G59" s="34"/>
      <c r="H59" s="35"/>
      <c r="I59" s="35"/>
      <c r="J59" s="36"/>
      <c r="K59" s="34"/>
      <c r="L59" s="34"/>
      <c r="M59" s="37"/>
      <c r="N59" s="37"/>
      <c r="O59" s="37"/>
      <c r="P59" s="35"/>
      <c r="Q59" s="34"/>
      <c r="R59" s="35"/>
      <c r="S59" s="36"/>
      <c r="T59" s="36"/>
      <c r="U59" s="15"/>
      <c r="V59" s="15"/>
      <c r="W59" s="15"/>
      <c r="X59" s="15"/>
    </row>
    <row r="60" ht="16.5" customHeight="1">
      <c r="A60" s="53"/>
      <c r="B60" s="54"/>
      <c r="C60" s="52"/>
      <c r="D60" s="4"/>
      <c r="E60" s="32"/>
      <c r="F60" s="33"/>
      <c r="G60" s="34"/>
      <c r="H60" s="35"/>
      <c r="I60" s="35"/>
      <c r="J60" s="36"/>
      <c r="K60" s="34"/>
      <c r="L60" s="34"/>
      <c r="M60" s="37"/>
      <c r="N60" s="37"/>
      <c r="O60" s="37"/>
      <c r="P60" s="35"/>
      <c r="Q60" s="34"/>
      <c r="R60" s="35"/>
      <c r="S60" s="36"/>
      <c r="T60" s="36"/>
      <c r="U60" s="15"/>
      <c r="V60" s="15"/>
      <c r="W60" s="15"/>
      <c r="X60" s="15"/>
    </row>
    <row r="61" ht="16.5" customHeight="1">
      <c r="A61" s="53"/>
      <c r="B61" s="54"/>
      <c r="C61" s="52"/>
      <c r="D61" s="4"/>
      <c r="E61" s="32"/>
      <c r="F61" s="33"/>
      <c r="G61" s="34"/>
      <c r="H61" s="35"/>
      <c r="I61" s="35"/>
      <c r="J61" s="36"/>
      <c r="K61" s="34"/>
      <c r="L61" s="34"/>
      <c r="M61" s="37"/>
      <c r="N61" s="37"/>
      <c r="O61" s="37"/>
      <c r="P61" s="35"/>
      <c r="Q61" s="34"/>
      <c r="R61" s="35"/>
      <c r="S61" s="36"/>
      <c r="T61" s="36"/>
      <c r="U61" s="15"/>
      <c r="V61" s="15"/>
      <c r="W61" s="15"/>
      <c r="X61" s="15"/>
    </row>
    <row r="62" ht="16.5" customHeight="1">
      <c r="A62" s="53"/>
      <c r="B62" s="54"/>
      <c r="C62" s="52"/>
      <c r="D62" s="4"/>
      <c r="E62" s="32"/>
      <c r="F62" s="33"/>
      <c r="G62" s="34"/>
      <c r="H62" s="35"/>
      <c r="I62" s="35"/>
      <c r="J62" s="36"/>
      <c r="K62" s="34"/>
      <c r="L62" s="34"/>
      <c r="M62" s="37"/>
      <c r="N62" s="37"/>
      <c r="O62" s="37"/>
      <c r="P62" s="35"/>
      <c r="Q62" s="34"/>
      <c r="R62" s="35"/>
      <c r="S62" s="36"/>
      <c r="T62" s="36"/>
      <c r="U62" s="15"/>
      <c r="V62" s="15"/>
      <c r="W62" s="15"/>
      <c r="X62" s="15"/>
    </row>
    <row r="63" ht="16.5" customHeight="1">
      <c r="A63" s="53"/>
      <c r="B63" s="54"/>
      <c r="C63" s="52"/>
      <c r="D63" s="4"/>
      <c r="E63" s="32"/>
      <c r="F63" s="33"/>
      <c r="G63" s="34"/>
      <c r="H63" s="35"/>
      <c r="I63" s="35"/>
      <c r="J63" s="36"/>
      <c r="K63" s="34"/>
      <c r="L63" s="34"/>
      <c r="M63" s="37"/>
      <c r="N63" s="37"/>
      <c r="O63" s="37"/>
      <c r="P63" s="35"/>
      <c r="Q63" s="34"/>
      <c r="R63" s="35"/>
      <c r="S63" s="36"/>
      <c r="T63" s="36"/>
      <c r="U63" s="15"/>
      <c r="V63" s="15"/>
      <c r="W63" s="15"/>
      <c r="X63" s="15"/>
    </row>
    <row r="64" ht="16.5" customHeight="1">
      <c r="A64" s="53"/>
      <c r="B64" s="54"/>
      <c r="C64" s="52"/>
      <c r="D64" s="4"/>
      <c r="E64" s="32"/>
      <c r="F64" s="33"/>
      <c r="G64" s="34"/>
      <c r="H64" s="35"/>
      <c r="I64" s="35"/>
      <c r="J64" s="36"/>
      <c r="K64" s="34"/>
      <c r="L64" s="34"/>
      <c r="M64" s="37"/>
      <c r="N64" s="37"/>
      <c r="O64" s="37"/>
      <c r="P64" s="35"/>
      <c r="Q64" s="34"/>
      <c r="R64" s="35"/>
      <c r="S64" s="36"/>
      <c r="T64" s="36"/>
      <c r="U64" s="15"/>
      <c r="V64" s="15"/>
      <c r="W64" s="15"/>
      <c r="X64" s="15"/>
    </row>
    <row r="65" ht="16.5" customHeight="1">
      <c r="A65" s="53"/>
      <c r="B65" s="54"/>
      <c r="C65" s="52"/>
      <c r="D65" s="4"/>
      <c r="E65" s="32"/>
      <c r="F65" s="33"/>
      <c r="G65" s="34"/>
      <c r="H65" s="35"/>
      <c r="I65" s="35"/>
      <c r="J65" s="36"/>
      <c r="K65" s="34"/>
      <c r="L65" s="34"/>
      <c r="M65" s="37"/>
      <c r="N65" s="37"/>
      <c r="O65" s="37"/>
      <c r="P65" s="35"/>
      <c r="Q65" s="34"/>
      <c r="R65" s="35"/>
      <c r="S65" s="36"/>
      <c r="T65" s="36"/>
      <c r="U65" s="15"/>
      <c r="V65" s="15"/>
      <c r="W65" s="15"/>
      <c r="X65" s="15"/>
    </row>
    <row r="66" ht="16.5" customHeight="1">
      <c r="A66" s="53"/>
      <c r="B66" s="54"/>
      <c r="C66" s="52"/>
      <c r="D66" s="4"/>
      <c r="E66" s="32"/>
      <c r="F66" s="33"/>
      <c r="G66" s="34"/>
      <c r="H66" s="35"/>
      <c r="I66" s="35"/>
      <c r="J66" s="36"/>
      <c r="K66" s="34"/>
      <c r="L66" s="34"/>
      <c r="M66" s="37"/>
      <c r="N66" s="37"/>
      <c r="O66" s="37"/>
      <c r="P66" s="35"/>
      <c r="Q66" s="34"/>
      <c r="R66" s="35"/>
      <c r="S66" s="36"/>
      <c r="T66" s="36"/>
      <c r="U66" s="15"/>
      <c r="V66" s="15"/>
      <c r="W66" s="15"/>
      <c r="X66" s="15"/>
    </row>
    <row r="67" ht="16.5" customHeight="1">
      <c r="A67" s="53"/>
      <c r="B67" s="54"/>
      <c r="C67" s="52"/>
      <c r="D67" s="4"/>
      <c r="E67" s="32"/>
      <c r="F67" s="33"/>
      <c r="G67" s="34"/>
      <c r="H67" s="35"/>
      <c r="I67" s="35"/>
      <c r="J67" s="36"/>
      <c r="K67" s="34"/>
      <c r="L67" s="34"/>
      <c r="M67" s="37"/>
      <c r="N67" s="37"/>
      <c r="O67" s="37"/>
      <c r="P67" s="35"/>
      <c r="Q67" s="34"/>
      <c r="R67" s="35"/>
      <c r="S67" s="36"/>
      <c r="T67" s="36"/>
      <c r="U67" s="15"/>
      <c r="V67" s="15"/>
      <c r="W67" s="15"/>
      <c r="X67" s="15"/>
    </row>
    <row r="68" ht="16.5" customHeight="1">
      <c r="A68" s="53"/>
      <c r="B68" s="54"/>
      <c r="C68" s="52"/>
      <c r="D68" s="4"/>
      <c r="E68" s="32"/>
      <c r="F68" s="33"/>
      <c r="G68" s="34"/>
      <c r="H68" s="35"/>
      <c r="I68" s="35"/>
      <c r="J68" s="36"/>
      <c r="K68" s="34"/>
      <c r="L68" s="34"/>
      <c r="M68" s="37"/>
      <c r="N68" s="37"/>
      <c r="O68" s="37"/>
      <c r="P68" s="35"/>
      <c r="Q68" s="34"/>
      <c r="R68" s="35"/>
      <c r="S68" s="36"/>
      <c r="T68" s="36"/>
      <c r="U68" s="15"/>
      <c r="V68" s="15"/>
      <c r="W68" s="15"/>
      <c r="X68" s="15"/>
    </row>
    <row r="69" ht="16.5" customHeight="1">
      <c r="A69" s="53"/>
      <c r="B69" s="54"/>
      <c r="C69" s="52"/>
      <c r="D69" s="4"/>
      <c r="E69" s="32"/>
      <c r="F69" s="33"/>
      <c r="G69" s="34"/>
      <c r="H69" s="35"/>
      <c r="I69" s="35"/>
      <c r="J69" s="36"/>
      <c r="K69" s="34"/>
      <c r="L69" s="34"/>
      <c r="M69" s="37"/>
      <c r="N69" s="37"/>
      <c r="O69" s="37"/>
      <c r="P69" s="35"/>
      <c r="Q69" s="34"/>
      <c r="R69" s="35"/>
      <c r="S69" s="36"/>
      <c r="T69" s="36"/>
      <c r="U69" s="15"/>
      <c r="V69" s="15"/>
      <c r="W69" s="15"/>
      <c r="X69" s="15"/>
    </row>
    <row r="70" ht="16.5" customHeight="1">
      <c r="A70" s="53"/>
      <c r="B70" s="54"/>
      <c r="C70" s="52"/>
      <c r="D70" s="4"/>
      <c r="E70" s="32"/>
      <c r="F70" s="33"/>
      <c r="G70" s="34"/>
      <c r="H70" s="35"/>
      <c r="I70" s="35"/>
      <c r="J70" s="36"/>
      <c r="K70" s="34"/>
      <c r="L70" s="34"/>
      <c r="M70" s="37"/>
      <c r="N70" s="37"/>
      <c r="O70" s="37"/>
      <c r="P70" s="35"/>
      <c r="Q70" s="34"/>
      <c r="R70" s="35"/>
      <c r="S70" s="36"/>
      <c r="T70" s="36"/>
      <c r="U70" s="15"/>
      <c r="V70" s="15"/>
      <c r="W70" s="15"/>
      <c r="X70" s="15"/>
    </row>
    <row r="71" ht="16.5" customHeight="1">
      <c r="A71" s="53"/>
      <c r="B71" s="54"/>
      <c r="C71" s="52"/>
      <c r="D71" s="4"/>
      <c r="E71" s="32"/>
      <c r="F71" s="33"/>
      <c r="G71" s="34"/>
      <c r="H71" s="35"/>
      <c r="I71" s="35"/>
      <c r="J71" s="36"/>
      <c r="K71" s="34"/>
      <c r="L71" s="34"/>
      <c r="M71" s="37"/>
      <c r="N71" s="37"/>
      <c r="O71" s="37"/>
      <c r="P71" s="35"/>
      <c r="Q71" s="34"/>
      <c r="R71" s="35"/>
      <c r="S71" s="36"/>
      <c r="T71" s="36"/>
      <c r="U71" s="15"/>
      <c r="V71" s="15"/>
      <c r="W71" s="15"/>
      <c r="X71" s="15"/>
    </row>
    <row r="72" ht="16.5" customHeight="1">
      <c r="A72" s="53"/>
      <c r="B72" s="54"/>
      <c r="C72" s="52"/>
      <c r="D72" s="4"/>
      <c r="E72" s="32"/>
      <c r="F72" s="33"/>
      <c r="G72" s="34"/>
      <c r="H72" s="35"/>
      <c r="I72" s="35"/>
      <c r="J72" s="36"/>
      <c r="K72" s="34"/>
      <c r="L72" s="34"/>
      <c r="M72" s="37"/>
      <c r="N72" s="37"/>
      <c r="O72" s="37"/>
      <c r="P72" s="35"/>
      <c r="Q72" s="34"/>
      <c r="R72" s="35"/>
      <c r="S72" s="36"/>
      <c r="T72" s="36"/>
      <c r="U72" s="15"/>
      <c r="V72" s="15"/>
      <c r="W72" s="15"/>
      <c r="X72" s="15"/>
    </row>
    <row r="73" ht="16.5" customHeight="1">
      <c r="A73" s="53"/>
      <c r="B73" s="54"/>
      <c r="C73" s="52"/>
      <c r="D73" s="4"/>
      <c r="E73" s="32"/>
      <c r="F73" s="33"/>
      <c r="G73" s="34"/>
      <c r="H73" s="35"/>
      <c r="I73" s="35"/>
      <c r="J73" s="36"/>
      <c r="K73" s="34"/>
      <c r="L73" s="34"/>
      <c r="M73" s="37"/>
      <c r="N73" s="37"/>
      <c r="O73" s="37"/>
      <c r="P73" s="35"/>
      <c r="Q73" s="34"/>
      <c r="R73" s="35"/>
      <c r="S73" s="36"/>
      <c r="T73" s="36"/>
      <c r="U73" s="15"/>
      <c r="V73" s="15"/>
      <c r="W73" s="15"/>
      <c r="X73" s="15"/>
    </row>
    <row r="74" ht="16.5" customHeight="1">
      <c r="A74" s="53"/>
      <c r="B74" s="54"/>
      <c r="C74" s="52"/>
      <c r="D74" s="4"/>
      <c r="E74" s="32"/>
      <c r="F74" s="33"/>
      <c r="G74" s="34"/>
      <c r="H74" s="35"/>
      <c r="I74" s="35"/>
      <c r="J74" s="36"/>
      <c r="K74" s="34"/>
      <c r="L74" s="34"/>
      <c r="M74" s="37"/>
      <c r="N74" s="37"/>
      <c r="O74" s="37"/>
      <c r="P74" s="35"/>
      <c r="Q74" s="34"/>
      <c r="R74" s="35"/>
      <c r="S74" s="36"/>
      <c r="T74" s="36"/>
      <c r="U74" s="15"/>
      <c r="V74" s="15"/>
      <c r="W74" s="15"/>
      <c r="X74" s="15"/>
    </row>
    <row r="75" ht="16.5" customHeight="1">
      <c r="A75" s="53"/>
      <c r="B75" s="54"/>
      <c r="C75" s="52"/>
      <c r="D75" s="4"/>
      <c r="E75" s="32"/>
      <c r="F75" s="33"/>
      <c r="G75" s="34"/>
      <c r="H75" s="35"/>
      <c r="I75" s="35"/>
      <c r="J75" s="36"/>
      <c r="K75" s="34"/>
      <c r="L75" s="34"/>
      <c r="M75" s="37"/>
      <c r="N75" s="37"/>
      <c r="O75" s="37"/>
      <c r="P75" s="35"/>
      <c r="Q75" s="34"/>
      <c r="R75" s="35"/>
      <c r="S75" s="36"/>
      <c r="T75" s="36"/>
      <c r="U75" s="15"/>
      <c r="V75" s="15"/>
      <c r="W75" s="15"/>
      <c r="X75" s="15"/>
    </row>
    <row r="76" ht="16.5" customHeight="1">
      <c r="A76" s="53"/>
      <c r="B76" s="54"/>
      <c r="C76" s="52"/>
      <c r="D76" s="4"/>
      <c r="E76" s="32"/>
      <c r="F76" s="33"/>
      <c r="G76" s="34"/>
      <c r="H76" s="35"/>
      <c r="I76" s="35"/>
      <c r="J76" s="36"/>
      <c r="K76" s="34"/>
      <c r="L76" s="34"/>
      <c r="M76" s="37"/>
      <c r="N76" s="37"/>
      <c r="O76" s="37"/>
      <c r="P76" s="35"/>
      <c r="Q76" s="34"/>
      <c r="R76" s="35"/>
      <c r="S76" s="36"/>
      <c r="T76" s="36"/>
      <c r="U76" s="15"/>
      <c r="V76" s="15"/>
      <c r="W76" s="15"/>
      <c r="X76" s="15"/>
    </row>
    <row r="77" ht="16.5" customHeight="1">
      <c r="A77" s="53"/>
      <c r="B77" s="54"/>
      <c r="C77" s="52"/>
      <c r="D77" s="4"/>
      <c r="E77" s="32"/>
      <c r="F77" s="33"/>
      <c r="G77" s="34"/>
      <c r="H77" s="35"/>
      <c r="I77" s="35"/>
      <c r="J77" s="36"/>
      <c r="K77" s="34"/>
      <c r="L77" s="34"/>
      <c r="M77" s="37"/>
      <c r="N77" s="37"/>
      <c r="O77" s="37"/>
      <c r="P77" s="35"/>
      <c r="Q77" s="34"/>
      <c r="R77" s="35"/>
      <c r="S77" s="36"/>
      <c r="T77" s="36"/>
      <c r="U77" s="15"/>
      <c r="V77" s="15"/>
      <c r="W77" s="15"/>
      <c r="X77" s="15"/>
    </row>
    <row r="78" ht="16.5" customHeight="1">
      <c r="A78" s="53"/>
      <c r="B78" s="54"/>
      <c r="C78" s="52"/>
      <c r="D78" s="4"/>
      <c r="E78" s="32"/>
      <c r="F78" s="33"/>
      <c r="G78" s="34"/>
      <c r="H78" s="35"/>
      <c r="I78" s="35"/>
      <c r="J78" s="36"/>
      <c r="K78" s="34"/>
      <c r="L78" s="34"/>
      <c r="M78" s="37"/>
      <c r="N78" s="37"/>
      <c r="O78" s="37"/>
      <c r="P78" s="35"/>
      <c r="Q78" s="34"/>
      <c r="R78" s="35"/>
      <c r="S78" s="36"/>
      <c r="T78" s="36"/>
      <c r="U78" s="15"/>
      <c r="V78" s="15"/>
      <c r="W78" s="15"/>
      <c r="X78" s="15"/>
    </row>
    <row r="79" ht="16.5" customHeight="1">
      <c r="A79" s="53"/>
      <c r="B79" s="54"/>
      <c r="C79" s="52"/>
      <c r="D79" s="4"/>
      <c r="E79" s="32"/>
      <c r="F79" s="33"/>
      <c r="G79" s="34"/>
      <c r="H79" s="35"/>
      <c r="I79" s="35"/>
      <c r="J79" s="36"/>
      <c r="K79" s="34"/>
      <c r="L79" s="34"/>
      <c r="M79" s="37"/>
      <c r="N79" s="37"/>
      <c r="O79" s="37"/>
      <c r="P79" s="35"/>
      <c r="Q79" s="34"/>
      <c r="R79" s="35"/>
      <c r="S79" s="36"/>
      <c r="T79" s="36"/>
      <c r="U79" s="15"/>
      <c r="V79" s="15"/>
      <c r="W79" s="15"/>
      <c r="X79" s="15"/>
    </row>
    <row r="80" ht="16.5" customHeight="1">
      <c r="A80" s="53"/>
      <c r="B80" s="54"/>
      <c r="C80" s="52"/>
      <c r="D80" s="4"/>
      <c r="E80" s="32"/>
      <c r="F80" s="33"/>
      <c r="G80" s="34"/>
      <c r="H80" s="35"/>
      <c r="I80" s="35"/>
      <c r="J80" s="36"/>
      <c r="K80" s="34"/>
      <c r="L80" s="34"/>
      <c r="M80" s="37"/>
      <c r="N80" s="37"/>
      <c r="O80" s="37"/>
      <c r="P80" s="35"/>
      <c r="Q80" s="34"/>
      <c r="R80" s="35"/>
      <c r="S80" s="36"/>
      <c r="T80" s="36"/>
      <c r="U80" s="15"/>
      <c r="V80" s="15"/>
      <c r="W80" s="15"/>
      <c r="X80" s="15"/>
    </row>
    <row r="81" ht="16.5" customHeight="1">
      <c r="A81" s="53"/>
      <c r="B81" s="54"/>
      <c r="C81" s="52"/>
      <c r="D81" s="4"/>
      <c r="E81" s="32"/>
      <c r="F81" s="33"/>
      <c r="G81" s="34"/>
      <c r="H81" s="35"/>
      <c r="I81" s="35"/>
      <c r="J81" s="36"/>
      <c r="K81" s="34"/>
      <c r="L81" s="34"/>
      <c r="M81" s="37"/>
      <c r="N81" s="37"/>
      <c r="O81" s="37"/>
      <c r="P81" s="35"/>
      <c r="Q81" s="34"/>
      <c r="R81" s="35"/>
      <c r="S81" s="36"/>
      <c r="T81" s="36"/>
      <c r="U81" s="15"/>
      <c r="V81" s="15"/>
      <c r="W81" s="15"/>
      <c r="X81" s="15"/>
    </row>
    <row r="82" ht="16.5" customHeight="1">
      <c r="A82" s="53"/>
      <c r="B82" s="54"/>
      <c r="C82" s="52"/>
      <c r="D82" s="4"/>
      <c r="E82" s="32"/>
      <c r="F82" s="33"/>
      <c r="G82" s="34"/>
      <c r="H82" s="35"/>
      <c r="I82" s="35"/>
      <c r="J82" s="36"/>
      <c r="K82" s="34"/>
      <c r="L82" s="34"/>
      <c r="M82" s="37"/>
      <c r="N82" s="37"/>
      <c r="O82" s="37"/>
      <c r="P82" s="35"/>
      <c r="Q82" s="34"/>
      <c r="R82" s="35"/>
      <c r="S82" s="36"/>
      <c r="T82" s="36"/>
      <c r="U82" s="15"/>
      <c r="V82" s="15"/>
      <c r="W82" s="15"/>
      <c r="X82" s="15"/>
    </row>
    <row r="83" ht="16.5" customHeight="1">
      <c r="A83" s="53"/>
      <c r="B83" s="54"/>
      <c r="C83" s="52"/>
      <c r="D83" s="4"/>
      <c r="E83" s="32"/>
      <c r="F83" s="33"/>
      <c r="G83" s="34"/>
      <c r="H83" s="35"/>
      <c r="I83" s="35"/>
      <c r="J83" s="36"/>
      <c r="K83" s="34"/>
      <c r="L83" s="34"/>
      <c r="M83" s="37"/>
      <c r="N83" s="37"/>
      <c r="O83" s="37"/>
      <c r="P83" s="35"/>
      <c r="Q83" s="34"/>
      <c r="R83" s="35"/>
      <c r="S83" s="36"/>
      <c r="T83" s="36"/>
      <c r="U83" s="15"/>
      <c r="V83" s="15"/>
      <c r="W83" s="15"/>
      <c r="X83" s="15"/>
    </row>
    <row r="84" ht="16.5" customHeight="1">
      <c r="A84" s="53"/>
      <c r="B84" s="54"/>
      <c r="C84" s="52"/>
      <c r="D84" s="4"/>
      <c r="E84" s="32"/>
      <c r="F84" s="33"/>
      <c r="G84" s="34"/>
      <c r="H84" s="35"/>
      <c r="I84" s="35"/>
      <c r="J84" s="36"/>
      <c r="K84" s="34"/>
      <c r="L84" s="34"/>
      <c r="M84" s="37"/>
      <c r="N84" s="37"/>
      <c r="O84" s="37"/>
      <c r="P84" s="35"/>
      <c r="Q84" s="34"/>
      <c r="R84" s="35"/>
      <c r="S84" s="36"/>
      <c r="T84" s="36"/>
      <c r="U84" s="15"/>
      <c r="V84" s="15"/>
      <c r="W84" s="15"/>
      <c r="X84" s="15"/>
    </row>
    <row r="85" ht="16.5" customHeight="1">
      <c r="A85" s="53"/>
      <c r="B85" s="54"/>
      <c r="C85" s="52"/>
      <c r="D85" s="4"/>
      <c r="E85" s="32"/>
      <c r="F85" s="33"/>
      <c r="G85" s="34"/>
      <c r="H85" s="35"/>
      <c r="I85" s="35"/>
      <c r="J85" s="36"/>
      <c r="K85" s="34"/>
      <c r="L85" s="34"/>
      <c r="M85" s="37"/>
      <c r="N85" s="37"/>
      <c r="O85" s="37"/>
      <c r="P85" s="35"/>
      <c r="Q85" s="34"/>
      <c r="R85" s="35"/>
      <c r="S85" s="36"/>
      <c r="T85" s="36"/>
      <c r="U85" s="15"/>
      <c r="V85" s="15"/>
      <c r="W85" s="15"/>
      <c r="X85" s="15"/>
    </row>
    <row r="86" ht="16.5" customHeight="1">
      <c r="A86" s="53"/>
      <c r="B86" s="54"/>
      <c r="C86" s="52"/>
      <c r="D86" s="4"/>
      <c r="E86" s="32"/>
      <c r="F86" s="33"/>
      <c r="G86" s="34"/>
      <c r="H86" s="35"/>
      <c r="I86" s="35"/>
      <c r="J86" s="36"/>
      <c r="K86" s="34"/>
      <c r="L86" s="34"/>
      <c r="M86" s="37"/>
      <c r="N86" s="37"/>
      <c r="O86" s="37"/>
      <c r="P86" s="35"/>
      <c r="Q86" s="34"/>
      <c r="R86" s="35"/>
      <c r="S86" s="36"/>
      <c r="T86" s="36"/>
      <c r="U86" s="15"/>
      <c r="V86" s="15"/>
      <c r="W86" s="15"/>
      <c r="X86" s="15"/>
    </row>
    <row r="87" ht="16.5" customHeight="1">
      <c r="A87" s="53"/>
      <c r="B87" s="54"/>
      <c r="C87" s="52"/>
      <c r="D87" s="4"/>
      <c r="E87" s="32"/>
      <c r="F87" s="33"/>
      <c r="G87" s="34"/>
      <c r="H87" s="35"/>
      <c r="I87" s="35"/>
      <c r="J87" s="36"/>
      <c r="K87" s="34"/>
      <c r="L87" s="34"/>
      <c r="M87" s="37"/>
      <c r="N87" s="37"/>
      <c r="O87" s="37"/>
      <c r="P87" s="35"/>
      <c r="Q87" s="34"/>
      <c r="R87" s="35"/>
      <c r="S87" s="36"/>
      <c r="T87" s="36"/>
      <c r="U87" s="15"/>
      <c r="V87" s="15"/>
      <c r="W87" s="15"/>
      <c r="X87" s="15"/>
    </row>
    <row r="88" ht="16.5" customHeight="1">
      <c r="A88" s="53"/>
      <c r="B88" s="54"/>
      <c r="C88" s="52"/>
      <c r="D88" s="4"/>
      <c r="E88" s="32"/>
      <c r="F88" s="33"/>
      <c r="G88" s="34"/>
      <c r="H88" s="35"/>
      <c r="I88" s="35"/>
      <c r="J88" s="36"/>
      <c r="K88" s="34"/>
      <c r="L88" s="34"/>
      <c r="M88" s="37"/>
      <c r="N88" s="37"/>
      <c r="O88" s="37"/>
      <c r="P88" s="35"/>
      <c r="Q88" s="34"/>
      <c r="R88" s="35"/>
      <c r="S88" s="36"/>
      <c r="T88" s="36"/>
      <c r="U88" s="15"/>
      <c r="V88" s="15"/>
      <c r="W88" s="15"/>
      <c r="X88" s="15"/>
    </row>
    <row r="89" ht="16.5" customHeight="1">
      <c r="A89" s="53"/>
      <c r="B89" s="54"/>
      <c r="C89" s="52"/>
      <c r="D89" s="4"/>
      <c r="E89" s="32"/>
      <c r="F89" s="33"/>
      <c r="G89" s="34"/>
      <c r="H89" s="35"/>
      <c r="I89" s="35"/>
      <c r="J89" s="36"/>
      <c r="K89" s="34"/>
      <c r="L89" s="34"/>
      <c r="M89" s="37"/>
      <c r="N89" s="37"/>
      <c r="O89" s="37"/>
      <c r="P89" s="35"/>
      <c r="Q89" s="34"/>
      <c r="R89" s="35"/>
      <c r="S89" s="36"/>
      <c r="T89" s="36"/>
      <c r="U89" s="15"/>
      <c r="V89" s="15"/>
      <c r="W89" s="15"/>
      <c r="X89" s="15"/>
    </row>
    <row r="90" ht="16.5" customHeight="1">
      <c r="A90" s="53"/>
      <c r="B90" s="54"/>
      <c r="C90" s="52"/>
      <c r="D90" s="4"/>
      <c r="E90" s="32"/>
      <c r="F90" s="33"/>
      <c r="G90" s="34"/>
      <c r="H90" s="35"/>
      <c r="I90" s="35"/>
      <c r="J90" s="36"/>
      <c r="K90" s="34"/>
      <c r="L90" s="34"/>
      <c r="M90" s="37"/>
      <c r="N90" s="37"/>
      <c r="O90" s="37"/>
      <c r="P90" s="35"/>
      <c r="Q90" s="34"/>
      <c r="R90" s="35"/>
      <c r="S90" s="36"/>
      <c r="T90" s="36"/>
      <c r="U90" s="15"/>
      <c r="V90" s="15"/>
      <c r="W90" s="15"/>
      <c r="X90" s="15"/>
    </row>
    <row r="91" ht="16.5" customHeight="1">
      <c r="A91" s="53"/>
      <c r="B91" s="54"/>
      <c r="C91" s="52"/>
      <c r="D91" s="4"/>
      <c r="E91" s="32"/>
      <c r="F91" s="33"/>
      <c r="G91" s="34"/>
      <c r="H91" s="35"/>
      <c r="I91" s="35"/>
      <c r="J91" s="36"/>
      <c r="K91" s="34"/>
      <c r="L91" s="34"/>
      <c r="M91" s="37"/>
      <c r="N91" s="37"/>
      <c r="O91" s="37"/>
      <c r="P91" s="35"/>
      <c r="Q91" s="34"/>
      <c r="R91" s="35"/>
      <c r="S91" s="36"/>
      <c r="T91" s="36"/>
      <c r="U91" s="15"/>
      <c r="V91" s="15"/>
      <c r="W91" s="15"/>
      <c r="X91" s="15"/>
    </row>
    <row r="92" ht="16.5" customHeight="1">
      <c r="A92" s="53"/>
      <c r="B92" s="54"/>
      <c r="C92" s="52"/>
      <c r="D92" s="4"/>
      <c r="E92" s="32"/>
      <c r="F92" s="33"/>
      <c r="G92" s="34"/>
      <c r="H92" s="35"/>
      <c r="I92" s="35"/>
      <c r="J92" s="36"/>
      <c r="K92" s="34"/>
      <c r="L92" s="34"/>
      <c r="M92" s="37"/>
      <c r="N92" s="37"/>
      <c r="O92" s="37"/>
      <c r="P92" s="35"/>
      <c r="Q92" s="34"/>
      <c r="R92" s="35"/>
      <c r="S92" s="36"/>
      <c r="T92" s="36"/>
      <c r="U92" s="15"/>
      <c r="V92" s="15"/>
      <c r="W92" s="15"/>
      <c r="X92" s="15"/>
    </row>
    <row r="93" ht="16.5" customHeight="1">
      <c r="A93" s="53"/>
      <c r="B93" s="54"/>
      <c r="C93" s="52"/>
      <c r="D93" s="4"/>
      <c r="E93" s="32"/>
      <c r="F93" s="33"/>
      <c r="G93" s="34"/>
      <c r="H93" s="35"/>
      <c r="I93" s="35"/>
      <c r="J93" s="36"/>
      <c r="K93" s="34"/>
      <c r="L93" s="34"/>
      <c r="M93" s="37"/>
      <c r="N93" s="37"/>
      <c r="O93" s="37"/>
      <c r="P93" s="35"/>
      <c r="Q93" s="34"/>
      <c r="R93" s="35"/>
      <c r="S93" s="36"/>
      <c r="T93" s="36"/>
      <c r="U93" s="15"/>
      <c r="V93" s="15"/>
      <c r="W93" s="15"/>
      <c r="X93" s="15"/>
    </row>
    <row r="94" ht="16.5" customHeight="1">
      <c r="A94" s="53"/>
      <c r="B94" s="54"/>
      <c r="C94" s="52"/>
      <c r="D94" s="4"/>
      <c r="E94" s="32"/>
      <c r="F94" s="33"/>
      <c r="G94" s="34"/>
      <c r="H94" s="35"/>
      <c r="I94" s="35"/>
      <c r="J94" s="36"/>
      <c r="K94" s="34"/>
      <c r="L94" s="34"/>
      <c r="M94" s="37"/>
      <c r="N94" s="37"/>
      <c r="O94" s="37"/>
      <c r="P94" s="35"/>
      <c r="Q94" s="34"/>
      <c r="R94" s="35"/>
      <c r="S94" s="36"/>
      <c r="T94" s="36"/>
      <c r="U94" s="15"/>
      <c r="V94" s="15"/>
      <c r="W94" s="15"/>
      <c r="X94" s="15"/>
    </row>
    <row r="95" ht="16.5" customHeight="1">
      <c r="A95" s="53"/>
      <c r="B95" s="54"/>
      <c r="C95" s="52"/>
      <c r="D95" s="4"/>
      <c r="E95" s="32"/>
      <c r="F95" s="33"/>
      <c r="G95" s="34"/>
      <c r="H95" s="35"/>
      <c r="I95" s="35"/>
      <c r="J95" s="36"/>
      <c r="K95" s="34"/>
      <c r="L95" s="34"/>
      <c r="M95" s="37"/>
      <c r="N95" s="37"/>
      <c r="O95" s="37"/>
      <c r="P95" s="35"/>
      <c r="Q95" s="34"/>
      <c r="R95" s="35"/>
      <c r="S95" s="36"/>
      <c r="T95" s="36"/>
      <c r="U95" s="15"/>
      <c r="V95" s="15"/>
      <c r="W95" s="15"/>
      <c r="X95" s="15"/>
    </row>
    <row r="96" ht="16.5" customHeight="1">
      <c r="A96" s="53"/>
      <c r="B96" s="54"/>
      <c r="C96" s="52"/>
      <c r="D96" s="4"/>
      <c r="E96" s="32"/>
      <c r="F96" s="33"/>
      <c r="G96" s="34"/>
      <c r="H96" s="35"/>
      <c r="I96" s="35"/>
      <c r="J96" s="36"/>
      <c r="K96" s="34"/>
      <c r="L96" s="34"/>
      <c r="M96" s="37"/>
      <c r="N96" s="37"/>
      <c r="O96" s="37"/>
      <c r="P96" s="35"/>
      <c r="Q96" s="34"/>
      <c r="R96" s="35"/>
      <c r="S96" s="36"/>
      <c r="T96" s="36"/>
      <c r="U96" s="15"/>
      <c r="V96" s="15"/>
      <c r="W96" s="15"/>
      <c r="X96" s="15"/>
    </row>
    <row r="97" ht="16.5" customHeight="1">
      <c r="A97" s="53"/>
      <c r="B97" s="54"/>
      <c r="C97" s="52"/>
      <c r="D97" s="4"/>
      <c r="E97" s="32"/>
      <c r="F97" s="33"/>
      <c r="G97" s="34"/>
      <c r="H97" s="35"/>
      <c r="I97" s="35"/>
      <c r="J97" s="36"/>
      <c r="K97" s="34"/>
      <c r="L97" s="34"/>
      <c r="M97" s="37"/>
      <c r="N97" s="37"/>
      <c r="O97" s="37"/>
      <c r="P97" s="35"/>
      <c r="Q97" s="34"/>
      <c r="R97" s="35"/>
      <c r="S97" s="36"/>
      <c r="T97" s="36"/>
      <c r="U97" s="15"/>
      <c r="V97" s="15"/>
      <c r="W97" s="15"/>
      <c r="X97" s="15"/>
    </row>
    <row r="98" ht="16.5" customHeight="1">
      <c r="A98" s="53"/>
      <c r="B98" s="54"/>
      <c r="C98" s="52"/>
      <c r="D98" s="4"/>
      <c r="E98" s="32"/>
      <c r="F98" s="33"/>
      <c r="G98" s="34"/>
      <c r="H98" s="35"/>
      <c r="I98" s="35"/>
      <c r="J98" s="36"/>
      <c r="K98" s="34"/>
      <c r="L98" s="34"/>
      <c r="M98" s="37"/>
      <c r="N98" s="37"/>
      <c r="O98" s="37"/>
      <c r="P98" s="35"/>
      <c r="Q98" s="34"/>
      <c r="R98" s="35"/>
      <c r="S98" s="36"/>
      <c r="T98" s="36"/>
      <c r="U98" s="15"/>
      <c r="V98" s="15"/>
      <c r="W98" s="15"/>
      <c r="X98" s="15"/>
    </row>
    <row r="99" ht="16.5" customHeight="1">
      <c r="A99" s="53"/>
      <c r="B99" s="54"/>
      <c r="C99" s="52"/>
      <c r="D99" s="4"/>
      <c r="E99" s="32"/>
      <c r="F99" s="33"/>
      <c r="G99" s="34"/>
      <c r="H99" s="35"/>
      <c r="I99" s="35"/>
      <c r="J99" s="36"/>
      <c r="K99" s="34"/>
      <c r="L99" s="34"/>
      <c r="M99" s="37"/>
      <c r="N99" s="37"/>
      <c r="O99" s="37"/>
      <c r="P99" s="35"/>
      <c r="Q99" s="34"/>
      <c r="R99" s="35"/>
      <c r="S99" s="36"/>
      <c r="T99" s="36"/>
      <c r="U99" s="15"/>
      <c r="V99" s="15"/>
      <c r="W99" s="15"/>
      <c r="X99" s="15"/>
    </row>
    <row r="100" ht="16.5" customHeight="1">
      <c r="A100" s="53"/>
      <c r="B100" s="54"/>
      <c r="C100" s="52"/>
      <c r="D100" s="4"/>
      <c r="E100" s="32"/>
      <c r="F100" s="33"/>
      <c r="G100" s="34"/>
      <c r="H100" s="35"/>
      <c r="I100" s="35"/>
      <c r="J100" s="36"/>
      <c r="K100" s="34"/>
      <c r="L100" s="34"/>
      <c r="M100" s="37"/>
      <c r="N100" s="37"/>
      <c r="O100" s="37"/>
      <c r="P100" s="35"/>
      <c r="Q100" s="34"/>
      <c r="R100" s="35"/>
      <c r="S100" s="36"/>
      <c r="T100" s="36"/>
      <c r="U100" s="15"/>
      <c r="V100" s="15"/>
      <c r="W100" s="15"/>
      <c r="X100" s="15"/>
    </row>
    <row r="101" ht="16.5" customHeight="1">
      <c r="A101" s="53"/>
      <c r="B101" s="54"/>
      <c r="C101" s="52"/>
      <c r="D101" s="4"/>
      <c r="E101" s="32"/>
      <c r="F101" s="33"/>
      <c r="G101" s="34"/>
      <c r="H101" s="35"/>
      <c r="I101" s="35"/>
      <c r="J101" s="36"/>
      <c r="K101" s="34"/>
      <c r="L101" s="34"/>
      <c r="M101" s="37"/>
      <c r="N101" s="37"/>
      <c r="O101" s="37"/>
      <c r="P101" s="35"/>
      <c r="Q101" s="34"/>
      <c r="R101" s="35"/>
      <c r="S101" s="36"/>
      <c r="T101" s="36"/>
      <c r="U101" s="15"/>
      <c r="V101" s="15"/>
      <c r="W101" s="15"/>
      <c r="X101" s="15"/>
    </row>
    <row r="102" ht="16.5" customHeight="1">
      <c r="A102" s="53"/>
      <c r="B102" s="54"/>
      <c r="C102" s="52"/>
      <c r="D102" s="4"/>
      <c r="E102" s="32"/>
      <c r="F102" s="33"/>
      <c r="G102" s="34"/>
      <c r="H102" s="35"/>
      <c r="I102" s="35"/>
      <c r="J102" s="36"/>
      <c r="K102" s="34"/>
      <c r="L102" s="34"/>
      <c r="M102" s="37"/>
      <c r="N102" s="37"/>
      <c r="O102" s="37"/>
      <c r="P102" s="35"/>
      <c r="Q102" s="34"/>
      <c r="R102" s="35"/>
      <c r="S102" s="36"/>
      <c r="T102" s="36"/>
      <c r="U102" s="15"/>
      <c r="V102" s="15"/>
      <c r="W102" s="15"/>
      <c r="X102" s="15"/>
    </row>
    <row r="103" ht="16.5" customHeight="1">
      <c r="A103" s="53"/>
      <c r="B103" s="54"/>
      <c r="C103" s="52"/>
      <c r="D103" s="4"/>
      <c r="E103" s="32"/>
      <c r="F103" s="33"/>
      <c r="G103" s="34"/>
      <c r="H103" s="35"/>
      <c r="I103" s="35"/>
      <c r="J103" s="36"/>
      <c r="K103" s="34"/>
      <c r="L103" s="34"/>
      <c r="M103" s="37"/>
      <c r="N103" s="37"/>
      <c r="O103" s="37"/>
      <c r="P103" s="35"/>
      <c r="Q103" s="34"/>
      <c r="R103" s="35"/>
      <c r="S103" s="36"/>
      <c r="T103" s="36"/>
      <c r="U103" s="15"/>
      <c r="V103" s="15"/>
      <c r="W103" s="15"/>
      <c r="X103" s="15"/>
    </row>
    <row r="104" ht="16.5" customHeight="1">
      <c r="A104" s="53"/>
      <c r="B104" s="54"/>
      <c r="C104" s="52"/>
      <c r="D104" s="4"/>
      <c r="E104" s="32"/>
      <c r="F104" s="33"/>
      <c r="G104" s="34"/>
      <c r="H104" s="35"/>
      <c r="I104" s="35"/>
      <c r="J104" s="36"/>
      <c r="K104" s="34"/>
      <c r="L104" s="34"/>
      <c r="M104" s="37"/>
      <c r="N104" s="37"/>
      <c r="O104" s="37"/>
      <c r="P104" s="35"/>
      <c r="Q104" s="34"/>
      <c r="R104" s="35"/>
      <c r="S104" s="36"/>
      <c r="T104" s="36"/>
      <c r="U104" s="15"/>
      <c r="V104" s="15"/>
      <c r="W104" s="15"/>
      <c r="X104" s="15"/>
    </row>
    <row r="105" ht="16.5" customHeight="1">
      <c r="A105" s="53"/>
      <c r="B105" s="54"/>
      <c r="C105" s="52"/>
      <c r="D105" s="4"/>
      <c r="E105" s="32"/>
      <c r="F105" s="33"/>
      <c r="G105" s="34"/>
      <c r="H105" s="35"/>
      <c r="I105" s="35"/>
      <c r="J105" s="36"/>
      <c r="K105" s="34"/>
      <c r="L105" s="34"/>
      <c r="M105" s="37"/>
      <c r="N105" s="37"/>
      <c r="O105" s="37"/>
      <c r="P105" s="35"/>
      <c r="Q105" s="34"/>
      <c r="R105" s="35"/>
      <c r="S105" s="36"/>
      <c r="T105" s="36"/>
      <c r="U105" s="15"/>
      <c r="V105" s="15"/>
      <c r="W105" s="15"/>
      <c r="X105" s="15"/>
    </row>
    <row r="106" ht="16.5" customHeight="1">
      <c r="A106" s="53"/>
      <c r="B106" s="54"/>
      <c r="C106" s="52"/>
      <c r="D106" s="4"/>
      <c r="E106" s="32"/>
      <c r="F106" s="33"/>
      <c r="G106" s="34"/>
      <c r="H106" s="35"/>
      <c r="I106" s="35"/>
      <c r="J106" s="36"/>
      <c r="K106" s="34"/>
      <c r="L106" s="34"/>
      <c r="M106" s="37"/>
      <c r="N106" s="37"/>
      <c r="O106" s="37"/>
      <c r="P106" s="35"/>
      <c r="Q106" s="34"/>
      <c r="R106" s="35"/>
      <c r="S106" s="36"/>
      <c r="T106" s="36"/>
      <c r="U106" s="15"/>
      <c r="V106" s="15"/>
      <c r="W106" s="15"/>
      <c r="X106" s="15"/>
    </row>
    <row r="107" ht="16.5" customHeight="1">
      <c r="A107" s="53"/>
      <c r="B107" s="54"/>
      <c r="C107" s="52"/>
      <c r="D107" s="4"/>
      <c r="E107" s="32"/>
      <c r="F107" s="33"/>
      <c r="G107" s="34"/>
      <c r="H107" s="35"/>
      <c r="I107" s="35"/>
      <c r="J107" s="36"/>
      <c r="K107" s="34"/>
      <c r="L107" s="34"/>
      <c r="M107" s="37"/>
      <c r="N107" s="37"/>
      <c r="O107" s="37"/>
      <c r="P107" s="35"/>
      <c r="Q107" s="34"/>
      <c r="R107" s="35"/>
      <c r="S107" s="36"/>
      <c r="T107" s="36"/>
      <c r="U107" s="15"/>
      <c r="V107" s="15"/>
      <c r="W107" s="15"/>
      <c r="X107" s="15"/>
    </row>
    <row r="108" ht="16.5" customHeight="1">
      <c r="A108" s="53"/>
      <c r="B108" s="54"/>
      <c r="C108" s="52"/>
      <c r="D108" s="4"/>
      <c r="E108" s="32"/>
      <c r="F108" s="33"/>
      <c r="G108" s="34"/>
      <c r="H108" s="35"/>
      <c r="I108" s="35"/>
      <c r="J108" s="36"/>
      <c r="K108" s="34"/>
      <c r="L108" s="34"/>
      <c r="M108" s="37"/>
      <c r="N108" s="37"/>
      <c r="O108" s="37"/>
      <c r="P108" s="35"/>
      <c r="Q108" s="34"/>
      <c r="R108" s="35"/>
      <c r="S108" s="36"/>
      <c r="T108" s="36"/>
      <c r="U108" s="15"/>
      <c r="V108" s="15"/>
      <c r="W108" s="15"/>
      <c r="X108" s="15"/>
    </row>
    <row r="109" ht="16.5" customHeight="1">
      <c r="A109" s="53"/>
      <c r="B109" s="54"/>
      <c r="C109" s="52"/>
      <c r="D109" s="4"/>
      <c r="E109" s="32"/>
      <c r="F109" s="33"/>
      <c r="G109" s="34"/>
      <c r="H109" s="35"/>
      <c r="I109" s="35"/>
      <c r="J109" s="36"/>
      <c r="K109" s="34"/>
      <c r="L109" s="34"/>
      <c r="M109" s="37"/>
      <c r="N109" s="37"/>
      <c r="O109" s="37"/>
      <c r="P109" s="35"/>
      <c r="Q109" s="34"/>
      <c r="R109" s="35"/>
      <c r="S109" s="36"/>
      <c r="T109" s="36"/>
      <c r="U109" s="15"/>
      <c r="V109" s="15"/>
      <c r="W109" s="15"/>
      <c r="X109" s="15"/>
    </row>
    <row r="110" ht="16.5" customHeight="1">
      <c r="A110" s="53"/>
      <c r="B110" s="54"/>
      <c r="C110" s="52"/>
      <c r="D110" s="4"/>
      <c r="E110" s="32"/>
      <c r="F110" s="33"/>
      <c r="G110" s="34"/>
      <c r="H110" s="35"/>
      <c r="I110" s="35"/>
      <c r="J110" s="36"/>
      <c r="K110" s="34"/>
      <c r="L110" s="34"/>
      <c r="M110" s="37"/>
      <c r="N110" s="37"/>
      <c r="O110" s="37"/>
      <c r="P110" s="35"/>
      <c r="Q110" s="34"/>
      <c r="R110" s="35"/>
      <c r="S110" s="36"/>
      <c r="T110" s="36"/>
      <c r="U110" s="15"/>
      <c r="V110" s="15"/>
      <c r="W110" s="15"/>
      <c r="X110" s="15"/>
    </row>
    <row r="111" ht="16.5" customHeight="1">
      <c r="A111" s="53"/>
      <c r="B111" s="54"/>
      <c r="C111" s="52"/>
      <c r="D111" s="4"/>
      <c r="E111" s="32"/>
      <c r="F111" s="33"/>
      <c r="G111" s="34"/>
      <c r="H111" s="35"/>
      <c r="I111" s="35"/>
      <c r="J111" s="36"/>
      <c r="K111" s="34"/>
      <c r="L111" s="34"/>
      <c r="M111" s="37"/>
      <c r="N111" s="37"/>
      <c r="O111" s="37"/>
      <c r="P111" s="35"/>
      <c r="Q111" s="34"/>
      <c r="R111" s="35"/>
      <c r="S111" s="36"/>
      <c r="T111" s="36"/>
      <c r="U111" s="15"/>
      <c r="V111" s="15"/>
      <c r="W111" s="15"/>
      <c r="X111" s="15"/>
    </row>
    <row r="112" ht="16.5" customHeight="1">
      <c r="A112" s="53"/>
      <c r="B112" s="54"/>
      <c r="C112" s="52"/>
      <c r="D112" s="4"/>
      <c r="E112" s="32"/>
      <c r="F112" s="33"/>
      <c r="G112" s="34"/>
      <c r="H112" s="35"/>
      <c r="I112" s="35"/>
      <c r="J112" s="36"/>
      <c r="K112" s="34"/>
      <c r="L112" s="34"/>
      <c r="M112" s="37"/>
      <c r="N112" s="37"/>
      <c r="O112" s="37"/>
      <c r="P112" s="35"/>
      <c r="Q112" s="34"/>
      <c r="R112" s="35"/>
      <c r="S112" s="36"/>
      <c r="T112" s="36"/>
      <c r="U112" s="15"/>
      <c r="V112" s="15"/>
      <c r="W112" s="15"/>
      <c r="X112" s="15"/>
    </row>
    <row r="113" ht="16.5" customHeight="1">
      <c r="A113" s="53"/>
      <c r="B113" s="54"/>
      <c r="C113" s="52"/>
      <c r="D113" s="4"/>
      <c r="E113" s="32"/>
      <c r="F113" s="33"/>
      <c r="G113" s="34"/>
      <c r="H113" s="35"/>
      <c r="I113" s="35"/>
      <c r="J113" s="36"/>
      <c r="K113" s="34"/>
      <c r="L113" s="34"/>
      <c r="M113" s="37"/>
      <c r="N113" s="37"/>
      <c r="O113" s="37"/>
      <c r="P113" s="35"/>
      <c r="Q113" s="34"/>
      <c r="R113" s="35"/>
      <c r="S113" s="36"/>
      <c r="T113" s="36"/>
      <c r="U113" s="15"/>
      <c r="V113" s="15"/>
      <c r="W113" s="15"/>
      <c r="X113" s="15"/>
    </row>
    <row r="114" ht="16.5" customHeight="1">
      <c r="A114" s="53"/>
      <c r="B114" s="54"/>
      <c r="C114" s="52"/>
      <c r="D114" s="4"/>
      <c r="E114" s="32"/>
      <c r="F114" s="33"/>
      <c r="G114" s="34"/>
      <c r="H114" s="35"/>
      <c r="I114" s="35"/>
      <c r="J114" s="36"/>
      <c r="K114" s="34"/>
      <c r="L114" s="34"/>
      <c r="M114" s="37"/>
      <c r="N114" s="37"/>
      <c r="O114" s="37"/>
      <c r="P114" s="35"/>
      <c r="Q114" s="34"/>
      <c r="R114" s="35"/>
      <c r="S114" s="36"/>
      <c r="T114" s="36"/>
      <c r="U114" s="15"/>
      <c r="V114" s="15"/>
      <c r="W114" s="15"/>
      <c r="X114" s="15"/>
    </row>
    <row r="115" ht="16.5" customHeight="1">
      <c r="A115" s="53"/>
      <c r="B115" s="54"/>
      <c r="C115" s="52"/>
      <c r="D115" s="4"/>
      <c r="E115" s="32"/>
      <c r="F115" s="33"/>
      <c r="G115" s="34"/>
      <c r="H115" s="35"/>
      <c r="I115" s="35"/>
      <c r="J115" s="36"/>
      <c r="K115" s="34"/>
      <c r="L115" s="34"/>
      <c r="M115" s="37"/>
      <c r="N115" s="37"/>
      <c r="O115" s="37"/>
      <c r="P115" s="35"/>
      <c r="Q115" s="34"/>
      <c r="R115" s="35"/>
      <c r="S115" s="36"/>
      <c r="T115" s="36"/>
      <c r="U115" s="15"/>
      <c r="V115" s="15"/>
      <c r="W115" s="15"/>
      <c r="X115" s="15"/>
    </row>
    <row r="116" ht="16.5" customHeight="1">
      <c r="A116" s="53"/>
      <c r="B116" s="54"/>
      <c r="C116" s="52"/>
      <c r="D116" s="4"/>
      <c r="E116" s="32"/>
      <c r="F116" s="33"/>
      <c r="G116" s="34"/>
      <c r="H116" s="35"/>
      <c r="I116" s="35"/>
      <c r="J116" s="36"/>
      <c r="K116" s="34"/>
      <c r="L116" s="34"/>
      <c r="M116" s="37"/>
      <c r="N116" s="37"/>
      <c r="O116" s="37"/>
      <c r="P116" s="35"/>
      <c r="Q116" s="34"/>
      <c r="R116" s="35"/>
      <c r="S116" s="36"/>
      <c r="T116" s="36"/>
      <c r="U116" s="15"/>
      <c r="V116" s="15"/>
      <c r="W116" s="15"/>
      <c r="X116" s="15"/>
    </row>
    <row r="117" ht="16.5" customHeight="1">
      <c r="A117" s="53"/>
      <c r="B117" s="54"/>
      <c r="C117" s="52"/>
      <c r="D117" s="4"/>
      <c r="E117" s="32"/>
      <c r="F117" s="33"/>
      <c r="G117" s="34"/>
      <c r="H117" s="35"/>
      <c r="I117" s="35"/>
      <c r="J117" s="36"/>
      <c r="K117" s="34"/>
      <c r="L117" s="34"/>
      <c r="M117" s="37"/>
      <c r="N117" s="37"/>
      <c r="O117" s="37"/>
      <c r="P117" s="35"/>
      <c r="Q117" s="34"/>
      <c r="R117" s="35"/>
      <c r="S117" s="36"/>
      <c r="T117" s="36"/>
      <c r="U117" s="15"/>
      <c r="V117" s="15"/>
      <c r="W117" s="15"/>
      <c r="X117" s="15"/>
    </row>
    <row r="118" ht="16.5" customHeight="1">
      <c r="A118" s="53"/>
      <c r="B118" s="54"/>
      <c r="C118" s="52"/>
      <c r="D118" s="4"/>
      <c r="E118" s="32"/>
      <c r="F118" s="33"/>
      <c r="G118" s="34"/>
      <c r="H118" s="35"/>
      <c r="I118" s="35"/>
      <c r="J118" s="36"/>
      <c r="K118" s="34"/>
      <c r="L118" s="34"/>
      <c r="M118" s="37"/>
      <c r="N118" s="37"/>
      <c r="O118" s="37"/>
      <c r="P118" s="35"/>
      <c r="Q118" s="34"/>
      <c r="R118" s="35"/>
      <c r="S118" s="36"/>
      <c r="T118" s="36"/>
      <c r="U118" s="15"/>
      <c r="V118" s="15"/>
      <c r="W118" s="15"/>
      <c r="X118" s="15"/>
    </row>
    <row r="119" ht="16.5" customHeight="1">
      <c r="A119" s="53"/>
      <c r="B119" s="54"/>
      <c r="C119" s="52"/>
      <c r="D119" s="4"/>
      <c r="E119" s="32"/>
      <c r="F119" s="33"/>
      <c r="G119" s="34"/>
      <c r="H119" s="35"/>
      <c r="I119" s="35"/>
      <c r="J119" s="36"/>
      <c r="K119" s="34"/>
      <c r="L119" s="34"/>
      <c r="M119" s="37"/>
      <c r="N119" s="37"/>
      <c r="O119" s="37"/>
      <c r="P119" s="35"/>
      <c r="Q119" s="34"/>
      <c r="R119" s="35"/>
      <c r="S119" s="36"/>
      <c r="T119" s="36"/>
      <c r="U119" s="15"/>
      <c r="V119" s="15"/>
      <c r="W119" s="15"/>
      <c r="X119" s="15"/>
    </row>
    <row r="120" ht="16.5" customHeight="1">
      <c r="A120" s="53"/>
      <c r="B120" s="54"/>
      <c r="C120" s="52"/>
      <c r="D120" s="4"/>
      <c r="E120" s="32"/>
      <c r="F120" s="33"/>
      <c r="G120" s="34"/>
      <c r="H120" s="35"/>
      <c r="I120" s="35"/>
      <c r="J120" s="36"/>
      <c r="K120" s="34"/>
      <c r="L120" s="34"/>
      <c r="M120" s="37"/>
      <c r="N120" s="37"/>
      <c r="O120" s="37"/>
      <c r="P120" s="35"/>
      <c r="Q120" s="34"/>
      <c r="R120" s="35"/>
      <c r="S120" s="36"/>
      <c r="T120" s="36"/>
      <c r="U120" s="15"/>
      <c r="V120" s="15"/>
      <c r="W120" s="15"/>
      <c r="X120" s="15"/>
    </row>
    <row r="121" ht="16.5" customHeight="1">
      <c r="A121" s="53"/>
      <c r="B121" s="54"/>
      <c r="C121" s="52"/>
      <c r="D121" s="4"/>
      <c r="E121" s="32"/>
      <c r="F121" s="33"/>
      <c r="G121" s="34"/>
      <c r="H121" s="35"/>
      <c r="I121" s="35"/>
      <c r="J121" s="36"/>
      <c r="K121" s="34"/>
      <c r="L121" s="34"/>
      <c r="M121" s="37"/>
      <c r="N121" s="37"/>
      <c r="O121" s="37"/>
      <c r="P121" s="35"/>
      <c r="Q121" s="34"/>
      <c r="R121" s="35"/>
      <c r="S121" s="36"/>
      <c r="T121" s="36"/>
      <c r="U121" s="15"/>
      <c r="V121" s="15"/>
      <c r="W121" s="15"/>
      <c r="X121" s="15"/>
    </row>
    <row r="122" ht="16.5" customHeight="1">
      <c r="A122" s="53"/>
      <c r="B122" s="54"/>
      <c r="C122" s="52"/>
      <c r="D122" s="4"/>
      <c r="E122" s="32"/>
      <c r="F122" s="33"/>
      <c r="G122" s="34"/>
      <c r="H122" s="35"/>
      <c r="I122" s="35"/>
      <c r="J122" s="36"/>
      <c r="K122" s="34"/>
      <c r="L122" s="34"/>
      <c r="M122" s="37"/>
      <c r="N122" s="37"/>
      <c r="O122" s="37"/>
      <c r="P122" s="35"/>
      <c r="Q122" s="34"/>
      <c r="R122" s="35"/>
      <c r="S122" s="36"/>
      <c r="T122" s="36"/>
      <c r="U122" s="15"/>
      <c r="V122" s="15"/>
      <c r="W122" s="15"/>
      <c r="X122" s="15"/>
    </row>
    <row r="123" ht="16.5" customHeight="1">
      <c r="A123" s="53"/>
      <c r="B123" s="54"/>
      <c r="C123" s="52"/>
      <c r="D123" s="4"/>
      <c r="E123" s="32"/>
      <c r="F123" s="33"/>
      <c r="G123" s="34"/>
      <c r="H123" s="35"/>
      <c r="I123" s="35"/>
      <c r="J123" s="36"/>
      <c r="K123" s="34"/>
      <c r="L123" s="34"/>
      <c r="M123" s="37"/>
      <c r="N123" s="37"/>
      <c r="O123" s="37"/>
      <c r="P123" s="35"/>
      <c r="Q123" s="34"/>
      <c r="R123" s="35"/>
      <c r="S123" s="36"/>
      <c r="T123" s="36"/>
      <c r="U123" s="15"/>
      <c r="V123" s="15"/>
      <c r="W123" s="15"/>
      <c r="X123" s="15"/>
    </row>
    <row r="124" ht="16.5" customHeight="1">
      <c r="A124" s="53"/>
      <c r="B124" s="54"/>
      <c r="C124" s="52"/>
      <c r="D124" s="4"/>
      <c r="E124" s="32"/>
      <c r="F124" s="33"/>
      <c r="G124" s="34"/>
      <c r="H124" s="35"/>
      <c r="I124" s="35"/>
      <c r="J124" s="36"/>
      <c r="K124" s="34"/>
      <c r="L124" s="34"/>
      <c r="M124" s="37"/>
      <c r="N124" s="37"/>
      <c r="O124" s="37"/>
      <c r="P124" s="35"/>
      <c r="Q124" s="34"/>
      <c r="R124" s="35"/>
      <c r="S124" s="36"/>
      <c r="T124" s="36"/>
      <c r="U124" s="15"/>
      <c r="V124" s="15"/>
      <c r="W124" s="15"/>
      <c r="X124" s="15"/>
    </row>
    <row r="125" ht="16.5" customHeight="1">
      <c r="A125" s="53"/>
      <c r="B125" s="54"/>
      <c r="C125" s="52"/>
      <c r="D125" s="4"/>
      <c r="E125" s="32"/>
      <c r="F125" s="33"/>
      <c r="G125" s="34"/>
      <c r="H125" s="35"/>
      <c r="I125" s="35"/>
      <c r="J125" s="36"/>
      <c r="K125" s="34"/>
      <c r="L125" s="34"/>
      <c r="M125" s="37"/>
      <c r="N125" s="37"/>
      <c r="O125" s="37"/>
      <c r="P125" s="35"/>
      <c r="Q125" s="34"/>
      <c r="R125" s="35"/>
      <c r="S125" s="36"/>
      <c r="T125" s="36"/>
      <c r="U125" s="15"/>
      <c r="V125" s="15"/>
      <c r="W125" s="15"/>
      <c r="X125" s="15"/>
    </row>
    <row r="126" ht="16.5" customHeight="1">
      <c r="A126" s="53"/>
      <c r="B126" s="54"/>
      <c r="C126" s="52"/>
      <c r="D126" s="4"/>
      <c r="E126" s="32"/>
      <c r="F126" s="33"/>
      <c r="G126" s="34"/>
      <c r="H126" s="35"/>
      <c r="I126" s="35"/>
      <c r="J126" s="36"/>
      <c r="K126" s="34"/>
      <c r="L126" s="34"/>
      <c r="M126" s="37"/>
      <c r="N126" s="37"/>
      <c r="O126" s="37"/>
      <c r="P126" s="35"/>
      <c r="Q126" s="34"/>
      <c r="R126" s="35"/>
      <c r="S126" s="36"/>
      <c r="T126" s="36"/>
      <c r="U126" s="15"/>
      <c r="V126" s="15"/>
      <c r="W126" s="15"/>
      <c r="X126" s="15"/>
    </row>
    <row r="127" ht="16.5" customHeight="1">
      <c r="A127" s="53"/>
      <c r="B127" s="54"/>
      <c r="C127" s="52"/>
      <c r="D127" s="4"/>
      <c r="E127" s="32"/>
      <c r="F127" s="33"/>
      <c r="G127" s="34"/>
      <c r="H127" s="35"/>
      <c r="I127" s="35"/>
      <c r="J127" s="36"/>
      <c r="K127" s="34"/>
      <c r="L127" s="34"/>
      <c r="M127" s="37"/>
      <c r="N127" s="37"/>
      <c r="O127" s="37"/>
      <c r="P127" s="35"/>
      <c r="Q127" s="34"/>
      <c r="R127" s="35"/>
      <c r="S127" s="36"/>
      <c r="T127" s="36"/>
      <c r="U127" s="15"/>
      <c r="V127" s="15"/>
      <c r="W127" s="15"/>
      <c r="X127" s="15"/>
    </row>
    <row r="128" ht="16.5" customHeight="1">
      <c r="A128" s="53"/>
      <c r="B128" s="54"/>
      <c r="C128" s="52"/>
      <c r="D128" s="4"/>
      <c r="E128" s="32"/>
      <c r="F128" s="33"/>
      <c r="G128" s="34"/>
      <c r="H128" s="35"/>
      <c r="I128" s="35"/>
      <c r="J128" s="36"/>
      <c r="K128" s="34"/>
      <c r="L128" s="34"/>
      <c r="M128" s="37"/>
      <c r="N128" s="37"/>
      <c r="O128" s="37"/>
      <c r="P128" s="35"/>
      <c r="Q128" s="34"/>
      <c r="R128" s="35"/>
      <c r="S128" s="36"/>
      <c r="T128" s="36"/>
      <c r="U128" s="15"/>
      <c r="V128" s="15"/>
      <c r="W128" s="15"/>
      <c r="X128" s="15"/>
    </row>
    <row r="129" ht="16.5" customHeight="1">
      <c r="A129" s="53"/>
      <c r="B129" s="54"/>
      <c r="C129" s="52"/>
      <c r="D129" s="4"/>
      <c r="E129" s="32"/>
      <c r="F129" s="33"/>
      <c r="G129" s="34"/>
      <c r="H129" s="35"/>
      <c r="I129" s="35"/>
      <c r="J129" s="36"/>
      <c r="K129" s="34"/>
      <c r="L129" s="34"/>
      <c r="M129" s="37"/>
      <c r="N129" s="37"/>
      <c r="O129" s="37"/>
      <c r="P129" s="35"/>
      <c r="Q129" s="34"/>
      <c r="R129" s="35"/>
      <c r="S129" s="36"/>
      <c r="T129" s="36"/>
      <c r="U129" s="15"/>
      <c r="V129" s="15"/>
      <c r="W129" s="15"/>
      <c r="X129" s="15"/>
    </row>
    <row r="130" ht="16.5" customHeight="1">
      <c r="A130" s="53"/>
      <c r="B130" s="54"/>
      <c r="C130" s="52"/>
      <c r="D130" s="4"/>
      <c r="E130" s="32"/>
      <c r="F130" s="33"/>
      <c r="G130" s="34"/>
      <c r="H130" s="35"/>
      <c r="I130" s="35"/>
      <c r="J130" s="36"/>
      <c r="K130" s="34"/>
      <c r="L130" s="34"/>
      <c r="M130" s="37"/>
      <c r="N130" s="37"/>
      <c r="O130" s="37"/>
      <c r="P130" s="35"/>
      <c r="Q130" s="34"/>
      <c r="R130" s="35"/>
      <c r="S130" s="36"/>
      <c r="T130" s="36"/>
      <c r="U130" s="15"/>
      <c r="V130" s="15"/>
      <c r="W130" s="15"/>
      <c r="X130" s="15"/>
    </row>
    <row r="131" ht="16.5" customHeight="1">
      <c r="A131" s="53"/>
      <c r="B131" s="54"/>
      <c r="C131" s="52"/>
      <c r="D131" s="4"/>
      <c r="E131" s="32"/>
      <c r="F131" s="33"/>
      <c r="G131" s="34"/>
      <c r="H131" s="35"/>
      <c r="I131" s="35"/>
      <c r="J131" s="36"/>
      <c r="K131" s="34"/>
      <c r="L131" s="34"/>
      <c r="M131" s="37"/>
      <c r="N131" s="37"/>
      <c r="O131" s="37"/>
      <c r="P131" s="35"/>
      <c r="Q131" s="34"/>
      <c r="R131" s="35"/>
      <c r="S131" s="36"/>
      <c r="T131" s="36"/>
      <c r="U131" s="15"/>
      <c r="V131" s="15"/>
      <c r="W131" s="15"/>
      <c r="X131" s="15"/>
    </row>
    <row r="132" ht="16.5" customHeight="1">
      <c r="A132" s="53"/>
      <c r="B132" s="54"/>
      <c r="C132" s="52"/>
      <c r="D132" s="4"/>
      <c r="E132" s="32"/>
      <c r="F132" s="33"/>
      <c r="G132" s="34"/>
      <c r="H132" s="35"/>
      <c r="I132" s="35"/>
      <c r="J132" s="36"/>
      <c r="K132" s="34"/>
      <c r="L132" s="34"/>
      <c r="M132" s="37"/>
      <c r="N132" s="37"/>
      <c r="O132" s="37"/>
      <c r="P132" s="35"/>
      <c r="Q132" s="34"/>
      <c r="R132" s="35"/>
      <c r="S132" s="36"/>
      <c r="T132" s="36"/>
      <c r="U132" s="15"/>
      <c r="V132" s="15"/>
      <c r="W132" s="15"/>
      <c r="X132" s="15"/>
    </row>
    <row r="133" ht="16.5" customHeight="1">
      <c r="A133" s="53"/>
      <c r="B133" s="54"/>
      <c r="C133" s="52"/>
      <c r="D133" s="4"/>
      <c r="E133" s="32"/>
      <c r="F133" s="33"/>
      <c r="G133" s="34"/>
      <c r="H133" s="35"/>
      <c r="I133" s="35"/>
      <c r="J133" s="36"/>
      <c r="K133" s="34"/>
      <c r="L133" s="34"/>
      <c r="M133" s="37"/>
      <c r="N133" s="37"/>
      <c r="O133" s="37"/>
      <c r="P133" s="35"/>
      <c r="Q133" s="34"/>
      <c r="R133" s="35"/>
      <c r="S133" s="36"/>
      <c r="T133" s="36"/>
      <c r="U133" s="15"/>
      <c r="V133" s="15"/>
      <c r="W133" s="15"/>
      <c r="X133" s="15"/>
    </row>
    <row r="134" ht="16.5" customHeight="1">
      <c r="A134" s="53"/>
      <c r="B134" s="54"/>
      <c r="C134" s="52"/>
      <c r="D134" s="4"/>
      <c r="E134" s="32"/>
      <c r="F134" s="33"/>
      <c r="G134" s="34"/>
      <c r="H134" s="35"/>
      <c r="I134" s="35"/>
      <c r="J134" s="36"/>
      <c r="K134" s="34"/>
      <c r="L134" s="34"/>
      <c r="M134" s="37"/>
      <c r="N134" s="37"/>
      <c r="O134" s="37"/>
      <c r="P134" s="35"/>
      <c r="Q134" s="34"/>
      <c r="R134" s="35"/>
      <c r="S134" s="36"/>
      <c r="T134" s="36"/>
      <c r="U134" s="15"/>
      <c r="V134" s="15"/>
      <c r="W134" s="15"/>
      <c r="X134" s="15"/>
    </row>
    <row r="135" ht="16.5" customHeight="1">
      <c r="A135" s="53"/>
      <c r="B135" s="54"/>
      <c r="C135" s="52"/>
      <c r="D135" s="4"/>
      <c r="E135" s="32"/>
      <c r="F135" s="33"/>
      <c r="G135" s="34"/>
      <c r="H135" s="35"/>
      <c r="I135" s="35"/>
      <c r="J135" s="36"/>
      <c r="K135" s="34"/>
      <c r="L135" s="34"/>
      <c r="M135" s="37"/>
      <c r="N135" s="37"/>
      <c r="O135" s="37"/>
      <c r="P135" s="35"/>
      <c r="Q135" s="34"/>
      <c r="R135" s="35"/>
      <c r="S135" s="36"/>
      <c r="T135" s="36"/>
      <c r="U135" s="15"/>
      <c r="V135" s="15"/>
      <c r="W135" s="15"/>
      <c r="X135" s="15"/>
    </row>
    <row r="136" ht="16.5" customHeight="1">
      <c r="A136" s="53"/>
      <c r="B136" s="54"/>
      <c r="C136" s="52"/>
      <c r="D136" s="4"/>
      <c r="E136" s="32"/>
      <c r="F136" s="33"/>
      <c r="G136" s="34"/>
      <c r="H136" s="35"/>
      <c r="I136" s="35"/>
      <c r="J136" s="36"/>
      <c r="K136" s="34"/>
      <c r="L136" s="34"/>
      <c r="M136" s="37"/>
      <c r="N136" s="37"/>
      <c r="O136" s="37"/>
      <c r="P136" s="35"/>
      <c r="Q136" s="34"/>
      <c r="R136" s="35"/>
      <c r="S136" s="36"/>
      <c r="T136" s="36"/>
      <c r="U136" s="15"/>
      <c r="V136" s="15"/>
      <c r="W136" s="15"/>
      <c r="X136" s="15"/>
    </row>
    <row r="137" ht="16.5" customHeight="1">
      <c r="A137" s="53"/>
      <c r="B137" s="54"/>
      <c r="C137" s="52"/>
      <c r="D137" s="4"/>
      <c r="E137" s="32"/>
      <c r="F137" s="33"/>
      <c r="G137" s="34"/>
      <c r="H137" s="35"/>
      <c r="I137" s="35"/>
      <c r="J137" s="36"/>
      <c r="K137" s="34"/>
      <c r="L137" s="34"/>
      <c r="M137" s="37"/>
      <c r="N137" s="37"/>
      <c r="O137" s="37"/>
      <c r="P137" s="35"/>
      <c r="Q137" s="34"/>
      <c r="R137" s="35"/>
      <c r="S137" s="36"/>
      <c r="T137" s="36"/>
      <c r="U137" s="15"/>
      <c r="V137" s="15"/>
      <c r="W137" s="15"/>
      <c r="X137" s="15"/>
    </row>
    <row r="138" ht="16.5" customHeight="1">
      <c r="A138" s="53"/>
      <c r="B138" s="54"/>
      <c r="C138" s="52"/>
      <c r="D138" s="4"/>
      <c r="E138" s="32"/>
      <c r="F138" s="33"/>
      <c r="G138" s="34"/>
      <c r="H138" s="35"/>
      <c r="I138" s="35"/>
      <c r="J138" s="36"/>
      <c r="K138" s="34"/>
      <c r="L138" s="34"/>
      <c r="M138" s="37"/>
      <c r="N138" s="37"/>
      <c r="O138" s="37"/>
      <c r="P138" s="35"/>
      <c r="Q138" s="34"/>
      <c r="R138" s="35"/>
      <c r="S138" s="36"/>
      <c r="T138" s="36"/>
      <c r="U138" s="15"/>
      <c r="V138" s="15"/>
      <c r="W138" s="15"/>
      <c r="X138" s="15"/>
    </row>
    <row r="139" ht="16.5" customHeight="1">
      <c r="A139" s="53"/>
      <c r="B139" s="54"/>
      <c r="C139" s="52"/>
      <c r="D139" s="4"/>
      <c r="E139" s="32"/>
      <c r="F139" s="33"/>
      <c r="G139" s="34"/>
      <c r="H139" s="35"/>
      <c r="I139" s="35"/>
      <c r="J139" s="36"/>
      <c r="K139" s="34"/>
      <c r="L139" s="34"/>
      <c r="M139" s="37"/>
      <c r="N139" s="37"/>
      <c r="O139" s="37"/>
      <c r="P139" s="35"/>
      <c r="Q139" s="34"/>
      <c r="R139" s="35"/>
      <c r="S139" s="36"/>
      <c r="T139" s="36"/>
      <c r="U139" s="15"/>
      <c r="V139" s="15"/>
      <c r="W139" s="15"/>
      <c r="X139" s="15"/>
    </row>
    <row r="140" ht="16.5" customHeight="1">
      <c r="A140" s="53"/>
      <c r="B140" s="54"/>
      <c r="C140" s="52"/>
      <c r="D140" s="4"/>
      <c r="E140" s="32"/>
      <c r="F140" s="33"/>
      <c r="G140" s="34"/>
      <c r="H140" s="35"/>
      <c r="I140" s="35"/>
      <c r="J140" s="36"/>
      <c r="K140" s="34"/>
      <c r="L140" s="34"/>
      <c r="M140" s="37"/>
      <c r="N140" s="37"/>
      <c r="O140" s="37"/>
      <c r="P140" s="35"/>
      <c r="Q140" s="34"/>
      <c r="R140" s="35"/>
      <c r="S140" s="36"/>
      <c r="T140" s="36"/>
      <c r="U140" s="15"/>
      <c r="V140" s="15"/>
      <c r="W140" s="15"/>
      <c r="X140" s="15"/>
    </row>
    <row r="141" ht="16.5" customHeight="1">
      <c r="A141" s="53"/>
      <c r="B141" s="54"/>
      <c r="C141" s="52"/>
      <c r="D141" s="4"/>
      <c r="E141" s="32"/>
      <c r="F141" s="33"/>
      <c r="G141" s="34"/>
      <c r="H141" s="35"/>
      <c r="I141" s="35"/>
      <c r="J141" s="36"/>
      <c r="K141" s="34"/>
      <c r="L141" s="34"/>
      <c r="M141" s="37"/>
      <c r="N141" s="37"/>
      <c r="O141" s="37"/>
      <c r="P141" s="35"/>
      <c r="Q141" s="34"/>
      <c r="R141" s="35"/>
      <c r="S141" s="36"/>
      <c r="T141" s="36"/>
      <c r="U141" s="15"/>
      <c r="V141" s="15"/>
      <c r="W141" s="15"/>
      <c r="X141" s="15"/>
    </row>
    <row r="142" ht="16.5" customHeight="1">
      <c r="A142" s="53"/>
      <c r="B142" s="54"/>
      <c r="C142" s="52"/>
      <c r="D142" s="4"/>
      <c r="E142" s="32"/>
      <c r="F142" s="33"/>
      <c r="G142" s="34"/>
      <c r="H142" s="35"/>
      <c r="I142" s="35"/>
      <c r="J142" s="36"/>
      <c r="K142" s="34"/>
      <c r="L142" s="34"/>
      <c r="M142" s="37"/>
      <c r="N142" s="37"/>
      <c r="O142" s="37"/>
      <c r="P142" s="35"/>
      <c r="Q142" s="34"/>
      <c r="R142" s="35"/>
      <c r="S142" s="36"/>
      <c r="T142" s="36"/>
      <c r="U142" s="15"/>
      <c r="V142" s="15"/>
      <c r="W142" s="15"/>
      <c r="X142" s="15"/>
    </row>
    <row r="143" ht="16.5" customHeight="1">
      <c r="A143" s="53"/>
      <c r="B143" s="54"/>
      <c r="C143" s="52"/>
      <c r="D143" s="4"/>
      <c r="E143" s="32"/>
      <c r="F143" s="33"/>
      <c r="G143" s="34"/>
      <c r="H143" s="35"/>
      <c r="I143" s="35"/>
      <c r="J143" s="36"/>
      <c r="K143" s="34"/>
      <c r="L143" s="34"/>
      <c r="M143" s="37"/>
      <c r="N143" s="37"/>
      <c r="O143" s="37"/>
      <c r="P143" s="35"/>
      <c r="Q143" s="34"/>
      <c r="R143" s="35"/>
      <c r="S143" s="36"/>
      <c r="T143" s="36"/>
      <c r="U143" s="15"/>
      <c r="V143" s="15"/>
      <c r="W143" s="15"/>
      <c r="X143" s="15"/>
    </row>
    <row r="144" ht="16.5" customHeight="1">
      <c r="A144" s="53"/>
      <c r="B144" s="54"/>
      <c r="C144" s="52"/>
      <c r="D144" s="4"/>
      <c r="E144" s="32"/>
      <c r="F144" s="33"/>
      <c r="G144" s="34"/>
      <c r="H144" s="35"/>
      <c r="I144" s="35"/>
      <c r="J144" s="36"/>
      <c r="K144" s="34"/>
      <c r="L144" s="34"/>
      <c r="M144" s="37"/>
      <c r="N144" s="37"/>
      <c r="O144" s="37"/>
      <c r="P144" s="35"/>
      <c r="Q144" s="34"/>
      <c r="R144" s="35"/>
      <c r="S144" s="36"/>
      <c r="T144" s="36"/>
      <c r="U144" s="15"/>
      <c r="V144" s="15"/>
      <c r="W144" s="15"/>
      <c r="X144" s="15"/>
    </row>
    <row r="145" ht="16.5" customHeight="1">
      <c r="A145" s="53"/>
      <c r="B145" s="54"/>
      <c r="C145" s="52"/>
      <c r="D145" s="4"/>
      <c r="E145" s="32"/>
      <c r="F145" s="33"/>
      <c r="G145" s="34"/>
      <c r="H145" s="35"/>
      <c r="I145" s="35"/>
      <c r="J145" s="36"/>
      <c r="K145" s="34"/>
      <c r="L145" s="34"/>
      <c r="M145" s="37"/>
      <c r="N145" s="37"/>
      <c r="O145" s="37"/>
      <c r="P145" s="35"/>
      <c r="Q145" s="34"/>
      <c r="R145" s="35"/>
      <c r="S145" s="36"/>
      <c r="T145" s="36"/>
      <c r="U145" s="15"/>
      <c r="V145" s="15"/>
      <c r="W145" s="15"/>
      <c r="X145" s="15"/>
    </row>
    <row r="146" ht="16.5" customHeight="1">
      <c r="A146" s="53"/>
      <c r="B146" s="54"/>
      <c r="C146" s="52"/>
      <c r="D146" s="4"/>
      <c r="E146" s="32"/>
      <c r="F146" s="33"/>
      <c r="G146" s="34"/>
      <c r="H146" s="35"/>
      <c r="I146" s="35"/>
      <c r="J146" s="36"/>
      <c r="K146" s="34"/>
      <c r="L146" s="34"/>
      <c r="M146" s="37"/>
      <c r="N146" s="37"/>
      <c r="O146" s="37"/>
      <c r="P146" s="35"/>
      <c r="Q146" s="34"/>
      <c r="R146" s="35"/>
      <c r="S146" s="36"/>
      <c r="T146" s="36"/>
      <c r="U146" s="15"/>
      <c r="V146" s="15"/>
      <c r="W146" s="15"/>
      <c r="X146" s="15"/>
    </row>
    <row r="147" ht="16.5" customHeight="1">
      <c r="A147" s="53"/>
      <c r="B147" s="54"/>
      <c r="C147" s="52"/>
      <c r="D147" s="4"/>
      <c r="E147" s="32"/>
      <c r="F147" s="33"/>
      <c r="G147" s="34"/>
      <c r="H147" s="35"/>
      <c r="I147" s="35"/>
      <c r="J147" s="36"/>
      <c r="K147" s="34"/>
      <c r="L147" s="34"/>
      <c r="M147" s="37"/>
      <c r="N147" s="37"/>
      <c r="O147" s="37"/>
      <c r="P147" s="35"/>
      <c r="Q147" s="34"/>
      <c r="R147" s="35"/>
      <c r="S147" s="36"/>
      <c r="T147" s="36"/>
      <c r="U147" s="15"/>
      <c r="V147" s="15"/>
      <c r="W147" s="15"/>
      <c r="X147" s="15"/>
    </row>
    <row r="148" ht="16.5" customHeight="1">
      <c r="A148" s="53"/>
      <c r="B148" s="54"/>
      <c r="C148" s="52"/>
      <c r="D148" s="4"/>
      <c r="E148" s="32"/>
      <c r="F148" s="33"/>
      <c r="G148" s="34"/>
      <c r="H148" s="35"/>
      <c r="I148" s="35"/>
      <c r="J148" s="36"/>
      <c r="K148" s="34"/>
      <c r="L148" s="34"/>
      <c r="M148" s="37"/>
      <c r="N148" s="37"/>
      <c r="O148" s="37"/>
      <c r="P148" s="35"/>
      <c r="Q148" s="34"/>
      <c r="R148" s="35"/>
      <c r="S148" s="36"/>
      <c r="T148" s="36"/>
      <c r="U148" s="15"/>
      <c r="V148" s="15"/>
      <c r="W148" s="15"/>
      <c r="X148" s="15"/>
    </row>
    <row r="149" ht="16.5" customHeight="1">
      <c r="A149" s="53"/>
      <c r="B149" s="54"/>
      <c r="C149" s="52"/>
      <c r="D149" s="4"/>
      <c r="E149" s="32"/>
      <c r="F149" s="33"/>
      <c r="G149" s="34"/>
      <c r="H149" s="35"/>
      <c r="I149" s="35"/>
      <c r="J149" s="36"/>
      <c r="K149" s="34"/>
      <c r="L149" s="34"/>
      <c r="M149" s="37"/>
      <c r="N149" s="37"/>
      <c r="O149" s="37"/>
      <c r="P149" s="35"/>
      <c r="Q149" s="34"/>
      <c r="R149" s="35"/>
      <c r="S149" s="36"/>
      <c r="T149" s="36"/>
      <c r="U149" s="15"/>
      <c r="V149" s="15"/>
      <c r="W149" s="15"/>
      <c r="X149" s="15"/>
    </row>
    <row r="150" ht="16.5" customHeight="1">
      <c r="A150" s="53"/>
      <c r="B150" s="54"/>
      <c r="C150" s="52"/>
      <c r="D150" s="4"/>
      <c r="E150" s="32"/>
      <c r="F150" s="33"/>
      <c r="G150" s="34"/>
      <c r="H150" s="35"/>
      <c r="I150" s="35"/>
      <c r="J150" s="36"/>
      <c r="K150" s="34"/>
      <c r="L150" s="34"/>
      <c r="M150" s="37"/>
      <c r="N150" s="37"/>
      <c r="O150" s="37"/>
      <c r="P150" s="35"/>
      <c r="Q150" s="34"/>
      <c r="R150" s="35"/>
      <c r="S150" s="36"/>
      <c r="T150" s="36"/>
      <c r="U150" s="15"/>
      <c r="V150" s="15"/>
      <c r="W150" s="15"/>
      <c r="X150" s="15"/>
    </row>
    <row r="151" ht="16.5" customHeight="1">
      <c r="A151" s="53"/>
      <c r="B151" s="54"/>
      <c r="C151" s="52"/>
      <c r="D151" s="4"/>
      <c r="E151" s="32"/>
      <c r="F151" s="33"/>
      <c r="G151" s="34"/>
      <c r="H151" s="35"/>
      <c r="I151" s="35"/>
      <c r="J151" s="36"/>
      <c r="K151" s="34"/>
      <c r="L151" s="34"/>
      <c r="M151" s="37"/>
      <c r="N151" s="37"/>
      <c r="O151" s="37"/>
      <c r="P151" s="35"/>
      <c r="Q151" s="34"/>
      <c r="R151" s="35"/>
      <c r="S151" s="36"/>
      <c r="T151" s="36"/>
      <c r="U151" s="15"/>
      <c r="V151" s="15"/>
      <c r="W151" s="15"/>
      <c r="X151" s="15"/>
    </row>
    <row r="152" ht="16.5" customHeight="1">
      <c r="A152" s="53"/>
      <c r="B152" s="54"/>
      <c r="C152" s="52"/>
      <c r="D152" s="4"/>
      <c r="E152" s="32"/>
      <c r="F152" s="33"/>
      <c r="G152" s="34"/>
      <c r="H152" s="35"/>
      <c r="I152" s="35"/>
      <c r="J152" s="36"/>
      <c r="K152" s="34"/>
      <c r="L152" s="34"/>
      <c r="M152" s="37"/>
      <c r="N152" s="37"/>
      <c r="O152" s="37"/>
      <c r="P152" s="35"/>
      <c r="Q152" s="34"/>
      <c r="R152" s="35"/>
      <c r="S152" s="36"/>
      <c r="T152" s="36"/>
      <c r="U152" s="15"/>
      <c r="V152" s="15"/>
      <c r="W152" s="15"/>
      <c r="X152" s="15"/>
    </row>
    <row r="153" ht="16.5" customHeight="1">
      <c r="A153" s="53"/>
      <c r="B153" s="54"/>
      <c r="C153" s="52"/>
      <c r="D153" s="4"/>
      <c r="E153" s="32"/>
      <c r="F153" s="33"/>
      <c r="G153" s="34"/>
      <c r="H153" s="35"/>
      <c r="I153" s="35"/>
      <c r="J153" s="36"/>
      <c r="K153" s="34"/>
      <c r="L153" s="34"/>
      <c r="M153" s="37"/>
      <c r="N153" s="37"/>
      <c r="O153" s="37"/>
      <c r="P153" s="35"/>
      <c r="Q153" s="34"/>
      <c r="R153" s="35"/>
      <c r="S153" s="36"/>
      <c r="T153" s="36"/>
      <c r="U153" s="15"/>
      <c r="V153" s="15"/>
      <c r="W153" s="15"/>
      <c r="X153" s="15"/>
    </row>
    <row r="154" ht="16.5" customHeight="1">
      <c r="A154" s="53"/>
      <c r="B154" s="54"/>
      <c r="C154" s="52"/>
      <c r="D154" s="4"/>
      <c r="E154" s="32"/>
      <c r="F154" s="33"/>
      <c r="G154" s="34"/>
      <c r="H154" s="35"/>
      <c r="I154" s="35"/>
      <c r="J154" s="36"/>
      <c r="K154" s="34"/>
      <c r="L154" s="34"/>
      <c r="M154" s="37"/>
      <c r="N154" s="37"/>
      <c r="O154" s="37"/>
      <c r="P154" s="35"/>
      <c r="Q154" s="34"/>
      <c r="R154" s="35"/>
      <c r="S154" s="36"/>
      <c r="T154" s="36"/>
      <c r="U154" s="15"/>
      <c r="V154" s="15"/>
      <c r="W154" s="15"/>
      <c r="X154" s="15"/>
    </row>
    <row r="155" ht="16.5" customHeight="1">
      <c r="A155" s="53"/>
      <c r="B155" s="54"/>
      <c r="C155" s="52"/>
      <c r="D155" s="4"/>
      <c r="E155" s="32"/>
      <c r="F155" s="33"/>
      <c r="G155" s="34"/>
      <c r="H155" s="35"/>
      <c r="I155" s="35"/>
      <c r="J155" s="36"/>
      <c r="K155" s="34"/>
      <c r="L155" s="34"/>
      <c r="M155" s="37"/>
      <c r="N155" s="37"/>
      <c r="O155" s="37"/>
      <c r="P155" s="35"/>
      <c r="Q155" s="34"/>
      <c r="R155" s="35"/>
      <c r="S155" s="36"/>
      <c r="T155" s="36"/>
      <c r="U155" s="15"/>
      <c r="V155" s="15"/>
      <c r="W155" s="15"/>
      <c r="X155" s="15"/>
    </row>
    <row r="156" ht="16.5" customHeight="1">
      <c r="A156" s="53"/>
      <c r="B156" s="54"/>
      <c r="C156" s="52"/>
      <c r="D156" s="4"/>
      <c r="E156" s="32"/>
      <c r="F156" s="33"/>
      <c r="G156" s="34"/>
      <c r="H156" s="35"/>
      <c r="I156" s="35"/>
      <c r="J156" s="36"/>
      <c r="K156" s="34"/>
      <c r="L156" s="34"/>
      <c r="M156" s="37"/>
      <c r="N156" s="37"/>
      <c r="O156" s="37"/>
      <c r="P156" s="35"/>
      <c r="Q156" s="34"/>
      <c r="R156" s="35"/>
      <c r="S156" s="36"/>
      <c r="T156" s="36"/>
      <c r="U156" s="15"/>
      <c r="V156" s="15"/>
      <c r="W156" s="15"/>
      <c r="X156" s="15"/>
    </row>
    <row r="157" ht="16.5" customHeight="1">
      <c r="A157" s="53"/>
      <c r="B157" s="54"/>
      <c r="C157" s="52"/>
      <c r="D157" s="4"/>
      <c r="E157" s="32"/>
      <c r="F157" s="33"/>
      <c r="G157" s="34"/>
      <c r="H157" s="35"/>
      <c r="I157" s="35"/>
      <c r="J157" s="36"/>
      <c r="K157" s="34"/>
      <c r="L157" s="34"/>
      <c r="M157" s="37"/>
      <c r="N157" s="37"/>
      <c r="O157" s="37"/>
      <c r="P157" s="35"/>
      <c r="Q157" s="34"/>
      <c r="R157" s="35"/>
      <c r="S157" s="36"/>
      <c r="T157" s="36"/>
      <c r="U157" s="15"/>
      <c r="V157" s="15"/>
      <c r="W157" s="15"/>
      <c r="X157" s="15"/>
    </row>
    <row r="158" ht="16.5" customHeight="1">
      <c r="A158" s="53"/>
      <c r="B158" s="54"/>
      <c r="C158" s="52"/>
      <c r="D158" s="4"/>
      <c r="E158" s="32"/>
      <c r="F158" s="33"/>
      <c r="G158" s="34"/>
      <c r="H158" s="35"/>
      <c r="I158" s="35"/>
      <c r="J158" s="36"/>
      <c r="K158" s="34"/>
      <c r="L158" s="34"/>
      <c r="M158" s="37"/>
      <c r="N158" s="37"/>
      <c r="O158" s="37"/>
      <c r="P158" s="35"/>
      <c r="Q158" s="34"/>
      <c r="R158" s="35"/>
      <c r="S158" s="36"/>
      <c r="T158" s="36"/>
      <c r="U158" s="15"/>
      <c r="V158" s="15"/>
      <c r="W158" s="15"/>
      <c r="X158" s="15"/>
    </row>
    <row r="159" ht="16.5" customHeight="1">
      <c r="A159" s="53"/>
      <c r="B159" s="54"/>
      <c r="C159" s="52"/>
      <c r="D159" s="4"/>
      <c r="E159" s="32"/>
      <c r="F159" s="33"/>
      <c r="G159" s="34"/>
      <c r="H159" s="35"/>
      <c r="I159" s="35"/>
      <c r="J159" s="36"/>
      <c r="K159" s="34"/>
      <c r="L159" s="34"/>
      <c r="M159" s="37"/>
      <c r="N159" s="37"/>
      <c r="O159" s="37"/>
      <c r="P159" s="35"/>
      <c r="Q159" s="34"/>
      <c r="R159" s="35"/>
      <c r="S159" s="36"/>
      <c r="T159" s="36"/>
      <c r="U159" s="15"/>
      <c r="V159" s="15"/>
      <c r="W159" s="15"/>
      <c r="X159" s="15"/>
    </row>
    <row r="160" ht="16.5" customHeight="1">
      <c r="A160" s="53"/>
      <c r="B160" s="54"/>
      <c r="C160" s="52"/>
      <c r="D160" s="4"/>
      <c r="E160" s="32"/>
      <c r="F160" s="33"/>
      <c r="G160" s="34"/>
      <c r="H160" s="35"/>
      <c r="I160" s="35"/>
      <c r="J160" s="36"/>
      <c r="K160" s="34"/>
      <c r="L160" s="34"/>
      <c r="M160" s="37"/>
      <c r="N160" s="37"/>
      <c r="O160" s="37"/>
      <c r="P160" s="35"/>
      <c r="Q160" s="34"/>
      <c r="R160" s="35"/>
      <c r="S160" s="36"/>
      <c r="T160" s="36"/>
      <c r="U160" s="15"/>
      <c r="V160" s="15"/>
      <c r="W160" s="15"/>
      <c r="X160" s="15"/>
    </row>
    <row r="161" ht="16.5" customHeight="1">
      <c r="A161" s="53"/>
      <c r="B161" s="54"/>
      <c r="C161" s="52"/>
      <c r="D161" s="4"/>
      <c r="E161" s="32"/>
      <c r="F161" s="33"/>
      <c r="G161" s="34"/>
      <c r="H161" s="35"/>
      <c r="I161" s="35"/>
      <c r="J161" s="36"/>
      <c r="K161" s="34"/>
      <c r="L161" s="34"/>
      <c r="M161" s="37"/>
      <c r="N161" s="37"/>
      <c r="O161" s="37"/>
      <c r="P161" s="35"/>
      <c r="Q161" s="34"/>
      <c r="R161" s="35"/>
      <c r="S161" s="36"/>
      <c r="T161" s="36"/>
      <c r="U161" s="15"/>
      <c r="V161" s="15"/>
      <c r="W161" s="15"/>
      <c r="X161" s="15"/>
    </row>
    <row r="162" ht="16.5" customHeight="1">
      <c r="A162" s="53"/>
      <c r="B162" s="54"/>
      <c r="C162" s="52"/>
      <c r="D162" s="4"/>
      <c r="E162" s="32"/>
      <c r="F162" s="33"/>
      <c r="G162" s="34"/>
      <c r="H162" s="35"/>
      <c r="I162" s="35"/>
      <c r="J162" s="36"/>
      <c r="K162" s="34"/>
      <c r="L162" s="34"/>
      <c r="M162" s="37"/>
      <c r="N162" s="37"/>
      <c r="O162" s="37"/>
      <c r="P162" s="35"/>
      <c r="Q162" s="34"/>
      <c r="R162" s="35"/>
      <c r="S162" s="36"/>
      <c r="T162" s="36"/>
      <c r="U162" s="15"/>
      <c r="V162" s="15"/>
      <c r="W162" s="15"/>
      <c r="X162" s="15"/>
    </row>
    <row r="163" ht="16.5" customHeight="1">
      <c r="A163" s="53"/>
      <c r="B163" s="54"/>
      <c r="C163" s="52"/>
      <c r="D163" s="4"/>
      <c r="E163" s="32"/>
      <c r="F163" s="33"/>
      <c r="G163" s="34"/>
      <c r="H163" s="35"/>
      <c r="I163" s="35"/>
      <c r="J163" s="36"/>
      <c r="K163" s="34"/>
      <c r="L163" s="34"/>
      <c r="M163" s="37"/>
      <c r="N163" s="37"/>
      <c r="O163" s="37"/>
      <c r="P163" s="35"/>
      <c r="Q163" s="34"/>
      <c r="R163" s="35"/>
      <c r="S163" s="36"/>
      <c r="T163" s="36"/>
      <c r="U163" s="15"/>
      <c r="V163" s="15"/>
      <c r="W163" s="15"/>
      <c r="X163" s="15"/>
    </row>
    <row r="164" ht="16.5" customHeight="1">
      <c r="A164" s="53"/>
      <c r="B164" s="54"/>
      <c r="C164" s="52"/>
      <c r="D164" s="4"/>
      <c r="E164" s="32"/>
      <c r="F164" s="33"/>
      <c r="G164" s="34"/>
      <c r="H164" s="35"/>
      <c r="I164" s="35"/>
      <c r="J164" s="36"/>
      <c r="K164" s="34"/>
      <c r="L164" s="34"/>
      <c r="M164" s="37"/>
      <c r="N164" s="37"/>
      <c r="O164" s="37"/>
      <c r="P164" s="35"/>
      <c r="Q164" s="34"/>
      <c r="R164" s="35"/>
      <c r="S164" s="36"/>
      <c r="T164" s="36"/>
      <c r="U164" s="15"/>
      <c r="V164" s="15"/>
      <c r="W164" s="15"/>
      <c r="X164" s="15"/>
    </row>
    <row r="165" ht="16.5" customHeight="1">
      <c r="A165" s="53"/>
      <c r="B165" s="54"/>
      <c r="C165" s="52"/>
      <c r="D165" s="4"/>
      <c r="E165" s="32"/>
      <c r="F165" s="33"/>
      <c r="G165" s="34"/>
      <c r="H165" s="35"/>
      <c r="I165" s="35"/>
      <c r="J165" s="36"/>
      <c r="K165" s="34"/>
      <c r="L165" s="34"/>
      <c r="M165" s="37"/>
      <c r="N165" s="37"/>
      <c r="O165" s="37"/>
      <c r="P165" s="35"/>
      <c r="Q165" s="34"/>
      <c r="R165" s="35"/>
      <c r="S165" s="36"/>
      <c r="T165" s="36"/>
      <c r="U165" s="15"/>
      <c r="V165" s="15"/>
      <c r="W165" s="15"/>
      <c r="X165" s="15"/>
    </row>
    <row r="166" ht="16.5" customHeight="1">
      <c r="A166" s="53"/>
      <c r="B166" s="54"/>
      <c r="C166" s="52"/>
      <c r="D166" s="4"/>
      <c r="E166" s="32"/>
      <c r="F166" s="33"/>
      <c r="G166" s="34"/>
      <c r="H166" s="35"/>
      <c r="I166" s="35"/>
      <c r="J166" s="36"/>
      <c r="K166" s="34"/>
      <c r="L166" s="34"/>
      <c r="M166" s="37"/>
      <c r="N166" s="37"/>
      <c r="O166" s="37"/>
      <c r="P166" s="35"/>
      <c r="Q166" s="34"/>
      <c r="R166" s="35"/>
      <c r="S166" s="36"/>
      <c r="T166" s="36"/>
      <c r="U166" s="15"/>
      <c r="V166" s="15"/>
      <c r="W166" s="15"/>
      <c r="X166" s="15"/>
    </row>
    <row r="167" ht="16.5" customHeight="1">
      <c r="A167" s="53"/>
      <c r="B167" s="54"/>
      <c r="C167" s="52"/>
      <c r="D167" s="4"/>
      <c r="E167" s="32"/>
      <c r="F167" s="33"/>
      <c r="G167" s="34"/>
      <c r="H167" s="35"/>
      <c r="I167" s="35"/>
      <c r="J167" s="36"/>
      <c r="K167" s="34"/>
      <c r="L167" s="34"/>
      <c r="M167" s="37"/>
      <c r="N167" s="37"/>
      <c r="O167" s="37"/>
      <c r="P167" s="35"/>
      <c r="Q167" s="34"/>
      <c r="R167" s="35"/>
      <c r="S167" s="36"/>
      <c r="T167" s="36"/>
      <c r="U167" s="15"/>
      <c r="V167" s="15"/>
      <c r="W167" s="15"/>
      <c r="X167" s="15"/>
    </row>
    <row r="168" ht="16.5" customHeight="1">
      <c r="A168" s="53"/>
      <c r="B168" s="54"/>
      <c r="C168" s="52"/>
      <c r="D168" s="4"/>
      <c r="E168" s="32"/>
      <c r="F168" s="33"/>
      <c r="G168" s="34"/>
      <c r="H168" s="35"/>
      <c r="I168" s="35"/>
      <c r="J168" s="36"/>
      <c r="K168" s="34"/>
      <c r="L168" s="34"/>
      <c r="M168" s="37"/>
      <c r="N168" s="37"/>
      <c r="O168" s="37"/>
      <c r="P168" s="35"/>
      <c r="Q168" s="34"/>
      <c r="R168" s="35"/>
      <c r="S168" s="36"/>
      <c r="T168" s="36"/>
      <c r="U168" s="15"/>
      <c r="V168" s="15"/>
      <c r="W168" s="15"/>
      <c r="X168" s="15"/>
    </row>
    <row r="169" ht="16.5" customHeight="1">
      <c r="A169" s="53"/>
      <c r="B169" s="54"/>
      <c r="C169" s="52"/>
      <c r="D169" s="4"/>
      <c r="E169" s="32"/>
      <c r="F169" s="33"/>
      <c r="G169" s="34"/>
      <c r="H169" s="35"/>
      <c r="I169" s="35"/>
      <c r="J169" s="36"/>
      <c r="K169" s="34"/>
      <c r="L169" s="34"/>
      <c r="M169" s="37"/>
      <c r="N169" s="37"/>
      <c r="O169" s="37"/>
      <c r="P169" s="35"/>
      <c r="Q169" s="34"/>
      <c r="R169" s="35"/>
      <c r="S169" s="36"/>
      <c r="T169" s="36"/>
      <c r="U169" s="15"/>
      <c r="V169" s="15"/>
      <c r="W169" s="15"/>
      <c r="X169" s="15"/>
    </row>
    <row r="170" ht="16.5" customHeight="1">
      <c r="A170" s="53"/>
      <c r="B170" s="54"/>
      <c r="C170" s="52"/>
      <c r="D170" s="4"/>
      <c r="E170" s="32"/>
      <c r="F170" s="33"/>
      <c r="G170" s="34"/>
      <c r="H170" s="35"/>
      <c r="I170" s="35"/>
      <c r="J170" s="36"/>
      <c r="K170" s="34"/>
      <c r="L170" s="34"/>
      <c r="M170" s="37"/>
      <c r="N170" s="37"/>
      <c r="O170" s="37"/>
      <c r="P170" s="35"/>
      <c r="Q170" s="34"/>
      <c r="R170" s="35"/>
      <c r="S170" s="36"/>
      <c r="T170" s="36"/>
      <c r="U170" s="15"/>
      <c r="V170" s="15"/>
      <c r="W170" s="15"/>
      <c r="X170" s="15"/>
    </row>
    <row r="171" ht="16.5" customHeight="1">
      <c r="A171" s="53"/>
      <c r="B171" s="54"/>
      <c r="C171" s="52"/>
      <c r="D171" s="4"/>
      <c r="E171" s="32"/>
      <c r="F171" s="33"/>
      <c r="G171" s="34"/>
      <c r="H171" s="35"/>
      <c r="I171" s="35"/>
      <c r="J171" s="36"/>
      <c r="K171" s="34"/>
      <c r="L171" s="34"/>
      <c r="M171" s="37"/>
      <c r="N171" s="37"/>
      <c r="O171" s="37"/>
      <c r="P171" s="35"/>
      <c r="Q171" s="34"/>
      <c r="R171" s="35"/>
      <c r="S171" s="36"/>
      <c r="T171" s="36"/>
      <c r="U171" s="15"/>
      <c r="V171" s="15"/>
      <c r="W171" s="15"/>
      <c r="X171" s="15"/>
    </row>
    <row r="172" ht="16.5" customHeight="1">
      <c r="A172" s="53"/>
      <c r="B172" s="54"/>
      <c r="C172" s="52"/>
      <c r="D172" s="4"/>
      <c r="E172" s="32"/>
      <c r="F172" s="33"/>
      <c r="G172" s="34"/>
      <c r="H172" s="35"/>
      <c r="I172" s="35"/>
      <c r="J172" s="36"/>
      <c r="K172" s="34"/>
      <c r="L172" s="34"/>
      <c r="M172" s="37"/>
      <c r="N172" s="37"/>
      <c r="O172" s="37"/>
      <c r="P172" s="35"/>
      <c r="Q172" s="34"/>
      <c r="R172" s="35"/>
      <c r="S172" s="36"/>
      <c r="T172" s="36"/>
      <c r="U172" s="15"/>
      <c r="V172" s="15"/>
      <c r="W172" s="15"/>
      <c r="X172" s="15"/>
    </row>
    <row r="173" ht="16.5" customHeight="1">
      <c r="A173" s="53"/>
      <c r="B173" s="54"/>
      <c r="C173" s="52"/>
      <c r="D173" s="4"/>
      <c r="E173" s="32"/>
      <c r="F173" s="33"/>
      <c r="G173" s="34"/>
      <c r="H173" s="35"/>
      <c r="I173" s="35"/>
      <c r="J173" s="36"/>
      <c r="K173" s="34"/>
      <c r="L173" s="34"/>
      <c r="M173" s="37"/>
      <c r="N173" s="37"/>
      <c r="O173" s="37"/>
      <c r="P173" s="35"/>
      <c r="Q173" s="34"/>
      <c r="R173" s="35"/>
      <c r="S173" s="36"/>
      <c r="T173" s="36"/>
      <c r="U173" s="15"/>
      <c r="V173" s="15"/>
      <c r="W173" s="15"/>
      <c r="X173" s="15"/>
    </row>
    <row r="174" ht="16.5" customHeight="1">
      <c r="A174" s="53"/>
      <c r="B174" s="54"/>
      <c r="C174" s="52"/>
      <c r="D174" s="4"/>
      <c r="E174" s="32"/>
      <c r="F174" s="33"/>
      <c r="G174" s="34"/>
      <c r="H174" s="35"/>
      <c r="I174" s="35"/>
      <c r="J174" s="36"/>
      <c r="K174" s="34"/>
      <c r="L174" s="34"/>
      <c r="M174" s="37"/>
      <c r="N174" s="37"/>
      <c r="O174" s="37"/>
      <c r="P174" s="35"/>
      <c r="Q174" s="34"/>
      <c r="R174" s="35"/>
      <c r="S174" s="36"/>
      <c r="T174" s="36"/>
      <c r="U174" s="15"/>
      <c r="V174" s="15"/>
      <c r="W174" s="15"/>
      <c r="X174" s="15"/>
    </row>
    <row r="175" ht="16.5" customHeight="1">
      <c r="A175" s="53"/>
      <c r="B175" s="54"/>
      <c r="C175" s="52"/>
      <c r="D175" s="4"/>
      <c r="E175" s="32"/>
      <c r="F175" s="33"/>
      <c r="G175" s="34"/>
      <c r="H175" s="35"/>
      <c r="I175" s="35"/>
      <c r="J175" s="36"/>
      <c r="K175" s="34"/>
      <c r="L175" s="34"/>
      <c r="M175" s="37"/>
      <c r="N175" s="37"/>
      <c r="O175" s="37"/>
      <c r="P175" s="35"/>
      <c r="Q175" s="34"/>
      <c r="R175" s="35"/>
      <c r="S175" s="36"/>
      <c r="T175" s="36"/>
      <c r="U175" s="15"/>
      <c r="V175" s="15"/>
      <c r="W175" s="15"/>
      <c r="X175" s="15"/>
    </row>
    <row r="176" ht="16.5" customHeight="1">
      <c r="A176" s="53"/>
      <c r="B176" s="54"/>
      <c r="C176" s="52"/>
      <c r="D176" s="4"/>
      <c r="E176" s="32"/>
      <c r="F176" s="33"/>
      <c r="G176" s="34"/>
      <c r="H176" s="35"/>
      <c r="I176" s="35"/>
      <c r="J176" s="36"/>
      <c r="K176" s="34"/>
      <c r="L176" s="34"/>
      <c r="M176" s="37"/>
      <c r="N176" s="37"/>
      <c r="O176" s="37"/>
      <c r="P176" s="35"/>
      <c r="Q176" s="34"/>
      <c r="R176" s="35"/>
      <c r="S176" s="36"/>
      <c r="T176" s="36"/>
      <c r="U176" s="15"/>
      <c r="V176" s="15"/>
      <c r="W176" s="15"/>
      <c r="X176" s="15"/>
    </row>
    <row r="177" ht="16.5" customHeight="1">
      <c r="A177" s="53"/>
      <c r="B177" s="54"/>
      <c r="C177" s="52"/>
      <c r="D177" s="4"/>
      <c r="E177" s="32"/>
      <c r="F177" s="33"/>
      <c r="G177" s="34"/>
      <c r="H177" s="35"/>
      <c r="I177" s="35"/>
      <c r="J177" s="36"/>
      <c r="K177" s="34"/>
      <c r="L177" s="34"/>
      <c r="M177" s="37"/>
      <c r="N177" s="37"/>
      <c r="O177" s="37"/>
      <c r="P177" s="35"/>
      <c r="Q177" s="34"/>
      <c r="R177" s="35"/>
      <c r="S177" s="36"/>
      <c r="T177" s="36"/>
      <c r="U177" s="15"/>
      <c r="V177" s="15"/>
      <c r="W177" s="15"/>
      <c r="X177" s="15"/>
    </row>
    <row r="178" ht="16.5" customHeight="1">
      <c r="A178" s="53"/>
      <c r="B178" s="54"/>
      <c r="C178" s="52"/>
      <c r="D178" s="4"/>
      <c r="E178" s="32"/>
      <c r="F178" s="33"/>
      <c r="G178" s="34"/>
      <c r="H178" s="35"/>
      <c r="I178" s="35"/>
      <c r="J178" s="36"/>
      <c r="K178" s="34"/>
      <c r="L178" s="34"/>
      <c r="M178" s="37"/>
      <c r="N178" s="37"/>
      <c r="O178" s="37"/>
      <c r="P178" s="35"/>
      <c r="Q178" s="34"/>
      <c r="R178" s="35"/>
      <c r="S178" s="36"/>
      <c r="T178" s="36"/>
      <c r="U178" s="15"/>
      <c r="V178" s="15"/>
      <c r="W178" s="15"/>
      <c r="X178" s="15"/>
    </row>
    <row r="179" ht="16.5" customHeight="1">
      <c r="A179" s="53"/>
      <c r="B179" s="54"/>
      <c r="C179" s="52"/>
      <c r="D179" s="4"/>
      <c r="E179" s="32"/>
      <c r="F179" s="33"/>
      <c r="G179" s="34"/>
      <c r="H179" s="35"/>
      <c r="I179" s="35"/>
      <c r="J179" s="36"/>
      <c r="K179" s="34"/>
      <c r="L179" s="34"/>
      <c r="M179" s="37"/>
      <c r="N179" s="37"/>
      <c r="O179" s="37"/>
      <c r="P179" s="35"/>
      <c r="Q179" s="34"/>
      <c r="R179" s="35"/>
      <c r="S179" s="36"/>
      <c r="T179" s="36"/>
      <c r="U179" s="15"/>
      <c r="V179" s="15"/>
      <c r="W179" s="15"/>
      <c r="X179" s="15"/>
    </row>
    <row r="180" ht="16.5" customHeight="1">
      <c r="A180" s="53"/>
      <c r="B180" s="54"/>
      <c r="C180" s="52"/>
      <c r="D180" s="4"/>
      <c r="E180" s="32"/>
      <c r="F180" s="33"/>
      <c r="G180" s="34"/>
      <c r="H180" s="35"/>
      <c r="I180" s="35"/>
      <c r="J180" s="36"/>
      <c r="K180" s="34"/>
      <c r="L180" s="34"/>
      <c r="M180" s="37"/>
      <c r="N180" s="37"/>
      <c r="O180" s="37"/>
      <c r="P180" s="35"/>
      <c r="Q180" s="34"/>
      <c r="R180" s="35"/>
      <c r="S180" s="36"/>
      <c r="T180" s="36"/>
      <c r="U180" s="15"/>
      <c r="V180" s="15"/>
      <c r="W180" s="15"/>
      <c r="X180" s="15"/>
    </row>
    <row r="181" ht="16.5" customHeight="1">
      <c r="A181" s="53"/>
      <c r="B181" s="54"/>
      <c r="C181" s="52"/>
      <c r="D181" s="4"/>
      <c r="E181" s="32"/>
      <c r="F181" s="33"/>
      <c r="G181" s="34"/>
      <c r="H181" s="35"/>
      <c r="I181" s="35"/>
      <c r="J181" s="36"/>
      <c r="K181" s="34"/>
      <c r="L181" s="34"/>
      <c r="M181" s="37"/>
      <c r="N181" s="37"/>
      <c r="O181" s="37"/>
      <c r="P181" s="35"/>
      <c r="Q181" s="34"/>
      <c r="R181" s="35"/>
      <c r="S181" s="36"/>
      <c r="T181" s="36"/>
      <c r="U181" s="15"/>
      <c r="V181" s="15"/>
      <c r="W181" s="15"/>
      <c r="X181" s="15"/>
    </row>
    <row r="182" ht="16.5" customHeight="1">
      <c r="A182" s="53"/>
      <c r="B182" s="54"/>
      <c r="C182" s="52"/>
      <c r="D182" s="4"/>
      <c r="E182" s="32"/>
      <c r="F182" s="33"/>
      <c r="G182" s="34"/>
      <c r="H182" s="35"/>
      <c r="I182" s="35"/>
      <c r="J182" s="36"/>
      <c r="K182" s="34"/>
      <c r="L182" s="34"/>
      <c r="M182" s="37"/>
      <c r="N182" s="37"/>
      <c r="O182" s="37"/>
      <c r="P182" s="35"/>
      <c r="Q182" s="34"/>
      <c r="R182" s="35"/>
      <c r="S182" s="36"/>
      <c r="T182" s="36"/>
      <c r="U182" s="15"/>
      <c r="V182" s="15"/>
      <c r="W182" s="15"/>
      <c r="X182" s="15"/>
    </row>
    <row r="183" ht="16.5" customHeight="1">
      <c r="A183" s="53"/>
      <c r="B183" s="54"/>
      <c r="C183" s="52"/>
      <c r="D183" s="4"/>
      <c r="E183" s="32"/>
      <c r="F183" s="33"/>
      <c r="G183" s="34"/>
      <c r="H183" s="35"/>
      <c r="I183" s="35"/>
      <c r="J183" s="36"/>
      <c r="K183" s="34"/>
      <c r="L183" s="34"/>
      <c r="M183" s="37"/>
      <c r="N183" s="37"/>
      <c r="O183" s="37"/>
      <c r="P183" s="35"/>
      <c r="Q183" s="34"/>
      <c r="R183" s="35"/>
      <c r="S183" s="36"/>
      <c r="T183" s="36"/>
      <c r="U183" s="15"/>
      <c r="V183" s="15"/>
      <c r="W183" s="15"/>
      <c r="X183" s="15"/>
    </row>
    <row r="184" ht="16.5" customHeight="1">
      <c r="A184" s="53"/>
      <c r="B184" s="54"/>
      <c r="C184" s="52"/>
      <c r="D184" s="4"/>
      <c r="E184" s="32"/>
      <c r="F184" s="33"/>
      <c r="G184" s="34"/>
      <c r="H184" s="35"/>
      <c r="I184" s="35"/>
      <c r="J184" s="36"/>
      <c r="K184" s="34"/>
      <c r="L184" s="34"/>
      <c r="M184" s="37"/>
      <c r="N184" s="37"/>
      <c r="O184" s="37"/>
      <c r="P184" s="35"/>
      <c r="Q184" s="34"/>
      <c r="R184" s="35"/>
      <c r="S184" s="36"/>
      <c r="T184" s="36"/>
      <c r="U184" s="15"/>
      <c r="V184" s="15"/>
      <c r="W184" s="15"/>
      <c r="X184" s="15"/>
    </row>
    <row r="185" ht="16.5" customHeight="1">
      <c r="A185" s="53"/>
      <c r="B185" s="54"/>
      <c r="C185" s="52"/>
      <c r="D185" s="4"/>
      <c r="E185" s="32"/>
      <c r="F185" s="33"/>
      <c r="G185" s="34"/>
      <c r="H185" s="35"/>
      <c r="I185" s="35"/>
      <c r="J185" s="36"/>
      <c r="K185" s="34"/>
      <c r="L185" s="34"/>
      <c r="M185" s="37"/>
      <c r="N185" s="37"/>
      <c r="O185" s="37"/>
      <c r="P185" s="35"/>
      <c r="Q185" s="34"/>
      <c r="R185" s="35"/>
      <c r="S185" s="36"/>
      <c r="T185" s="36"/>
      <c r="U185" s="15"/>
      <c r="V185" s="15"/>
      <c r="W185" s="15"/>
      <c r="X185" s="15"/>
    </row>
    <row r="186" ht="16.5" customHeight="1">
      <c r="A186" s="53"/>
      <c r="B186" s="54"/>
      <c r="C186" s="52"/>
      <c r="D186" s="4"/>
      <c r="E186" s="32"/>
      <c r="F186" s="33"/>
      <c r="G186" s="34"/>
      <c r="H186" s="35"/>
      <c r="I186" s="35"/>
      <c r="J186" s="36"/>
      <c r="K186" s="34"/>
      <c r="L186" s="34"/>
      <c r="M186" s="37"/>
      <c r="N186" s="37"/>
      <c r="O186" s="37"/>
      <c r="P186" s="35"/>
      <c r="Q186" s="34"/>
      <c r="R186" s="35"/>
      <c r="S186" s="36"/>
      <c r="T186" s="36"/>
      <c r="U186" s="15"/>
      <c r="V186" s="15"/>
      <c r="W186" s="15"/>
      <c r="X186" s="15"/>
    </row>
    <row r="187" ht="16.5" customHeight="1">
      <c r="A187" s="53"/>
      <c r="B187" s="54"/>
      <c r="C187" s="52"/>
      <c r="D187" s="4"/>
      <c r="E187" s="32"/>
      <c r="F187" s="33"/>
      <c r="G187" s="34"/>
      <c r="H187" s="35"/>
      <c r="I187" s="35"/>
      <c r="J187" s="36"/>
      <c r="K187" s="34"/>
      <c r="L187" s="34"/>
      <c r="M187" s="37"/>
      <c r="N187" s="37"/>
      <c r="O187" s="37"/>
      <c r="P187" s="35"/>
      <c r="Q187" s="34"/>
      <c r="R187" s="35"/>
      <c r="S187" s="36"/>
      <c r="T187" s="36"/>
      <c r="U187" s="15"/>
      <c r="V187" s="15"/>
      <c r="W187" s="15"/>
      <c r="X187" s="15"/>
    </row>
    <row r="188" ht="16.5" customHeight="1">
      <c r="A188" s="53"/>
      <c r="B188" s="54"/>
      <c r="C188" s="52"/>
      <c r="D188" s="4"/>
      <c r="E188" s="32"/>
      <c r="F188" s="33"/>
      <c r="G188" s="34"/>
      <c r="H188" s="35"/>
      <c r="I188" s="35"/>
      <c r="J188" s="36"/>
      <c r="K188" s="34"/>
      <c r="L188" s="34"/>
      <c r="M188" s="37"/>
      <c r="N188" s="37"/>
      <c r="O188" s="37"/>
      <c r="P188" s="35"/>
      <c r="Q188" s="34"/>
      <c r="R188" s="35"/>
      <c r="S188" s="36"/>
      <c r="T188" s="36"/>
      <c r="U188" s="15"/>
      <c r="V188" s="15"/>
      <c r="W188" s="15"/>
      <c r="X188" s="15"/>
    </row>
    <row r="189" ht="16.5" customHeight="1">
      <c r="A189" s="53"/>
      <c r="B189" s="54"/>
      <c r="C189" s="52"/>
      <c r="D189" s="4"/>
      <c r="E189" s="32"/>
      <c r="F189" s="33"/>
      <c r="G189" s="34"/>
      <c r="H189" s="35"/>
      <c r="I189" s="35"/>
      <c r="J189" s="36"/>
      <c r="K189" s="34"/>
      <c r="L189" s="34"/>
      <c r="M189" s="37"/>
      <c r="N189" s="37"/>
      <c r="O189" s="37"/>
      <c r="P189" s="35"/>
      <c r="Q189" s="34"/>
      <c r="R189" s="35"/>
      <c r="S189" s="36"/>
      <c r="T189" s="36"/>
      <c r="U189" s="15"/>
      <c r="V189" s="15"/>
      <c r="W189" s="15"/>
      <c r="X189" s="15"/>
    </row>
    <row r="190" ht="16.5" customHeight="1">
      <c r="A190" s="53"/>
      <c r="B190" s="54"/>
      <c r="C190" s="52"/>
      <c r="D190" s="4"/>
      <c r="E190" s="32"/>
      <c r="F190" s="33"/>
      <c r="G190" s="34"/>
      <c r="H190" s="35"/>
      <c r="I190" s="35"/>
      <c r="J190" s="36"/>
      <c r="K190" s="34"/>
      <c r="L190" s="34"/>
      <c r="M190" s="37"/>
      <c r="N190" s="37"/>
      <c r="O190" s="37"/>
      <c r="P190" s="35"/>
      <c r="Q190" s="34"/>
      <c r="R190" s="35"/>
      <c r="S190" s="36"/>
      <c r="T190" s="36"/>
      <c r="U190" s="15"/>
      <c r="V190" s="15"/>
      <c r="W190" s="15"/>
      <c r="X190" s="15"/>
    </row>
    <row r="191" ht="16.5" customHeight="1">
      <c r="A191" s="53"/>
      <c r="B191" s="54"/>
      <c r="C191" s="52"/>
      <c r="D191" s="4"/>
      <c r="E191" s="32"/>
      <c r="F191" s="33"/>
      <c r="G191" s="34"/>
      <c r="H191" s="35"/>
      <c r="I191" s="35"/>
      <c r="J191" s="36"/>
      <c r="K191" s="34"/>
      <c r="L191" s="34"/>
      <c r="M191" s="37"/>
      <c r="N191" s="37"/>
      <c r="O191" s="37"/>
      <c r="P191" s="35"/>
      <c r="Q191" s="34"/>
      <c r="R191" s="35"/>
      <c r="S191" s="36"/>
      <c r="T191" s="36"/>
      <c r="U191" s="15"/>
      <c r="V191" s="15"/>
      <c r="W191" s="15"/>
      <c r="X191" s="15"/>
    </row>
    <row r="192" ht="16.5" customHeight="1">
      <c r="A192" s="53"/>
      <c r="B192" s="54"/>
      <c r="C192" s="52"/>
      <c r="D192" s="4"/>
      <c r="E192" s="32"/>
      <c r="F192" s="33"/>
      <c r="G192" s="34"/>
      <c r="H192" s="35"/>
      <c r="I192" s="35"/>
      <c r="J192" s="36"/>
      <c r="K192" s="34"/>
      <c r="L192" s="34"/>
      <c r="M192" s="37"/>
      <c r="N192" s="37"/>
      <c r="O192" s="37"/>
      <c r="P192" s="35"/>
      <c r="Q192" s="34"/>
      <c r="R192" s="35"/>
      <c r="S192" s="36"/>
      <c r="T192" s="36"/>
      <c r="U192" s="15"/>
      <c r="V192" s="15"/>
      <c r="W192" s="15"/>
      <c r="X192" s="15"/>
    </row>
    <row r="193" ht="16.5" customHeight="1">
      <c r="A193" s="53"/>
      <c r="B193" s="54"/>
      <c r="C193" s="52"/>
      <c r="D193" s="4"/>
      <c r="E193" s="32"/>
      <c r="F193" s="33"/>
      <c r="G193" s="34"/>
      <c r="H193" s="35"/>
      <c r="I193" s="35"/>
      <c r="J193" s="36"/>
      <c r="K193" s="34"/>
      <c r="L193" s="34"/>
      <c r="M193" s="37"/>
      <c r="N193" s="37"/>
      <c r="O193" s="37"/>
      <c r="P193" s="35"/>
      <c r="Q193" s="34"/>
      <c r="R193" s="35"/>
      <c r="S193" s="36"/>
      <c r="T193" s="36"/>
      <c r="U193" s="15"/>
      <c r="V193" s="15"/>
      <c r="W193" s="15"/>
      <c r="X193" s="15"/>
    </row>
    <row r="194" ht="16.5" customHeight="1">
      <c r="A194" s="53"/>
      <c r="B194" s="54"/>
      <c r="C194" s="52"/>
      <c r="D194" s="4"/>
      <c r="E194" s="32"/>
      <c r="F194" s="33"/>
      <c r="G194" s="34"/>
      <c r="H194" s="35"/>
      <c r="I194" s="35"/>
      <c r="J194" s="36"/>
      <c r="K194" s="34"/>
      <c r="L194" s="34"/>
      <c r="M194" s="37"/>
      <c r="N194" s="37"/>
      <c r="O194" s="37"/>
      <c r="P194" s="35"/>
      <c r="Q194" s="34"/>
      <c r="R194" s="35"/>
      <c r="S194" s="36"/>
      <c r="T194" s="36"/>
      <c r="U194" s="15"/>
      <c r="V194" s="15"/>
      <c r="W194" s="15"/>
      <c r="X194" s="15"/>
    </row>
    <row r="195" ht="16.5" customHeight="1">
      <c r="A195" s="53"/>
      <c r="B195" s="54"/>
      <c r="C195" s="52"/>
      <c r="D195" s="4"/>
      <c r="E195" s="32"/>
      <c r="F195" s="33"/>
      <c r="G195" s="34"/>
      <c r="H195" s="35"/>
      <c r="I195" s="35"/>
      <c r="J195" s="36"/>
      <c r="K195" s="34"/>
      <c r="L195" s="34"/>
      <c r="M195" s="37"/>
      <c r="N195" s="37"/>
      <c r="O195" s="37"/>
      <c r="P195" s="35"/>
      <c r="Q195" s="34"/>
      <c r="R195" s="35"/>
      <c r="S195" s="36"/>
      <c r="T195" s="36"/>
      <c r="U195" s="15"/>
      <c r="V195" s="15"/>
      <c r="W195" s="15"/>
      <c r="X195" s="15"/>
    </row>
    <row r="196" ht="16.5" customHeight="1">
      <c r="A196" s="53"/>
      <c r="B196" s="54"/>
      <c r="C196" s="52"/>
      <c r="D196" s="4"/>
      <c r="E196" s="32"/>
      <c r="F196" s="33"/>
      <c r="G196" s="34"/>
      <c r="H196" s="35"/>
      <c r="I196" s="35"/>
      <c r="J196" s="36"/>
      <c r="K196" s="34"/>
      <c r="L196" s="34"/>
      <c r="M196" s="37"/>
      <c r="N196" s="37"/>
      <c r="O196" s="37"/>
      <c r="P196" s="35"/>
      <c r="Q196" s="34"/>
      <c r="R196" s="35"/>
      <c r="S196" s="36"/>
      <c r="T196" s="36"/>
      <c r="U196" s="15"/>
      <c r="V196" s="15"/>
      <c r="W196" s="15"/>
      <c r="X196" s="15"/>
    </row>
    <row r="197" ht="16.5" customHeight="1">
      <c r="A197" s="53"/>
      <c r="B197" s="54"/>
      <c r="C197" s="52"/>
      <c r="D197" s="4"/>
      <c r="E197" s="32"/>
      <c r="F197" s="33"/>
      <c r="G197" s="34"/>
      <c r="H197" s="35"/>
      <c r="I197" s="35"/>
      <c r="J197" s="36"/>
      <c r="K197" s="34"/>
      <c r="L197" s="34"/>
      <c r="M197" s="37"/>
      <c r="N197" s="37"/>
      <c r="O197" s="37"/>
      <c r="P197" s="35"/>
      <c r="Q197" s="34"/>
      <c r="R197" s="35"/>
      <c r="S197" s="36"/>
      <c r="T197" s="36"/>
      <c r="U197" s="15"/>
      <c r="V197" s="15"/>
      <c r="W197" s="15"/>
      <c r="X197" s="15"/>
    </row>
    <row r="198" ht="16.5" customHeight="1">
      <c r="A198" s="53"/>
      <c r="B198" s="54"/>
      <c r="C198" s="52"/>
      <c r="D198" s="4"/>
      <c r="E198" s="32"/>
      <c r="F198" s="33"/>
      <c r="G198" s="34"/>
      <c r="H198" s="35"/>
      <c r="I198" s="35"/>
      <c r="J198" s="36"/>
      <c r="K198" s="34"/>
      <c r="L198" s="34"/>
      <c r="M198" s="37"/>
      <c r="N198" s="37"/>
      <c r="O198" s="37"/>
      <c r="P198" s="35"/>
      <c r="Q198" s="34"/>
      <c r="R198" s="35"/>
      <c r="S198" s="36"/>
      <c r="T198" s="36"/>
      <c r="U198" s="15"/>
      <c r="V198" s="15"/>
      <c r="W198" s="15"/>
      <c r="X198" s="15"/>
    </row>
    <row r="199" ht="16.5" customHeight="1">
      <c r="A199" s="53"/>
      <c r="B199" s="54"/>
      <c r="C199" s="52"/>
      <c r="D199" s="4"/>
      <c r="E199" s="32"/>
      <c r="F199" s="33"/>
      <c r="G199" s="34"/>
      <c r="H199" s="35"/>
      <c r="I199" s="35"/>
      <c r="J199" s="36"/>
      <c r="K199" s="34"/>
      <c r="L199" s="34"/>
      <c r="M199" s="37"/>
      <c r="N199" s="37"/>
      <c r="O199" s="37"/>
      <c r="P199" s="35"/>
      <c r="Q199" s="34"/>
      <c r="R199" s="35"/>
      <c r="S199" s="36"/>
      <c r="T199" s="36"/>
      <c r="U199" s="15"/>
      <c r="V199" s="15"/>
      <c r="W199" s="15"/>
      <c r="X199" s="15"/>
    </row>
    <row r="200" ht="16.5" customHeight="1">
      <c r="A200" s="53"/>
      <c r="B200" s="54"/>
      <c r="C200" s="52"/>
      <c r="D200" s="4"/>
      <c r="E200" s="32"/>
      <c r="F200" s="33"/>
      <c r="G200" s="34"/>
      <c r="H200" s="35"/>
      <c r="I200" s="35"/>
      <c r="J200" s="36"/>
      <c r="K200" s="34"/>
      <c r="L200" s="34"/>
      <c r="M200" s="37"/>
      <c r="N200" s="37"/>
      <c r="O200" s="37"/>
      <c r="P200" s="35"/>
      <c r="Q200" s="34"/>
      <c r="R200" s="35"/>
      <c r="S200" s="36"/>
      <c r="T200" s="36"/>
      <c r="U200" s="15"/>
      <c r="V200" s="15"/>
      <c r="W200" s="15"/>
      <c r="X200" s="15"/>
    </row>
    <row r="201" ht="16.5" customHeight="1">
      <c r="A201" s="53"/>
      <c r="B201" s="54"/>
      <c r="C201" s="52"/>
      <c r="D201" s="4"/>
      <c r="E201" s="32"/>
      <c r="F201" s="33"/>
      <c r="G201" s="34"/>
      <c r="H201" s="35"/>
      <c r="I201" s="35"/>
      <c r="J201" s="36"/>
      <c r="K201" s="34"/>
      <c r="L201" s="34"/>
      <c r="M201" s="37"/>
      <c r="N201" s="37"/>
      <c r="O201" s="37"/>
      <c r="P201" s="35"/>
      <c r="Q201" s="34"/>
      <c r="R201" s="35"/>
      <c r="S201" s="36"/>
      <c r="T201" s="36"/>
      <c r="U201" s="15"/>
      <c r="V201" s="15"/>
      <c r="W201" s="15"/>
      <c r="X201" s="15"/>
    </row>
    <row r="202" ht="16.5" customHeight="1">
      <c r="A202" s="53"/>
      <c r="B202" s="54"/>
      <c r="C202" s="52"/>
      <c r="D202" s="4"/>
      <c r="E202" s="32"/>
      <c r="F202" s="33"/>
      <c r="G202" s="34"/>
      <c r="H202" s="35"/>
      <c r="I202" s="35"/>
      <c r="J202" s="36"/>
      <c r="K202" s="34"/>
      <c r="L202" s="34"/>
      <c r="M202" s="37"/>
      <c r="N202" s="37"/>
      <c r="O202" s="37"/>
      <c r="P202" s="35"/>
      <c r="Q202" s="34"/>
      <c r="R202" s="35"/>
      <c r="S202" s="36"/>
      <c r="T202" s="36"/>
      <c r="U202" s="15"/>
      <c r="V202" s="15"/>
      <c r="W202" s="15"/>
      <c r="X202" s="15"/>
    </row>
    <row r="203" ht="16.5" customHeight="1">
      <c r="A203" s="53"/>
      <c r="B203" s="54"/>
      <c r="C203" s="52"/>
      <c r="D203" s="4"/>
      <c r="E203" s="32"/>
      <c r="F203" s="33"/>
      <c r="G203" s="34"/>
      <c r="H203" s="35"/>
      <c r="I203" s="35"/>
      <c r="J203" s="36"/>
      <c r="K203" s="34"/>
      <c r="L203" s="34"/>
      <c r="M203" s="37"/>
      <c r="N203" s="37"/>
      <c r="O203" s="37"/>
      <c r="P203" s="35"/>
      <c r="Q203" s="34"/>
      <c r="R203" s="35"/>
      <c r="S203" s="36"/>
      <c r="T203" s="36"/>
      <c r="U203" s="15"/>
      <c r="V203" s="15"/>
      <c r="W203" s="15"/>
      <c r="X203" s="15"/>
    </row>
    <row r="204" ht="16.5" customHeight="1">
      <c r="A204" s="53"/>
      <c r="B204" s="54"/>
      <c r="C204" s="52"/>
      <c r="D204" s="4"/>
      <c r="E204" s="32"/>
      <c r="F204" s="33"/>
      <c r="G204" s="34"/>
      <c r="H204" s="35"/>
      <c r="I204" s="35"/>
      <c r="J204" s="36"/>
      <c r="K204" s="34"/>
      <c r="L204" s="34"/>
      <c r="M204" s="37"/>
      <c r="N204" s="37"/>
      <c r="O204" s="37"/>
      <c r="P204" s="35"/>
      <c r="Q204" s="34"/>
      <c r="R204" s="35"/>
      <c r="S204" s="36"/>
      <c r="T204" s="36"/>
      <c r="U204" s="15"/>
      <c r="V204" s="15"/>
      <c r="W204" s="15"/>
      <c r="X204" s="15"/>
    </row>
    <row r="205" ht="16.5" customHeight="1">
      <c r="A205" s="53"/>
      <c r="B205" s="54"/>
      <c r="C205" s="52"/>
      <c r="D205" s="4"/>
      <c r="E205" s="32"/>
      <c r="F205" s="33"/>
      <c r="G205" s="34"/>
      <c r="H205" s="35"/>
      <c r="I205" s="35"/>
      <c r="J205" s="36"/>
      <c r="K205" s="34"/>
      <c r="L205" s="34"/>
      <c r="M205" s="37"/>
      <c r="N205" s="37"/>
      <c r="O205" s="37"/>
      <c r="P205" s="35"/>
      <c r="Q205" s="34"/>
      <c r="R205" s="35"/>
      <c r="S205" s="36"/>
      <c r="T205" s="36"/>
      <c r="U205" s="15"/>
      <c r="V205" s="15"/>
      <c r="W205" s="15"/>
      <c r="X205" s="15"/>
    </row>
    <row r="206" ht="16.5" customHeight="1">
      <c r="A206" s="53"/>
      <c r="B206" s="54"/>
      <c r="C206" s="52"/>
      <c r="D206" s="4"/>
      <c r="E206" s="32"/>
      <c r="F206" s="33"/>
      <c r="G206" s="34"/>
      <c r="H206" s="35"/>
      <c r="I206" s="35"/>
      <c r="J206" s="36"/>
      <c r="K206" s="34"/>
      <c r="L206" s="34"/>
      <c r="M206" s="37"/>
      <c r="N206" s="37"/>
      <c r="O206" s="37"/>
      <c r="P206" s="35"/>
      <c r="Q206" s="34"/>
      <c r="R206" s="35"/>
      <c r="S206" s="36"/>
      <c r="T206" s="36"/>
      <c r="U206" s="15"/>
      <c r="V206" s="15"/>
      <c r="W206" s="15"/>
      <c r="X206" s="15"/>
    </row>
    <row r="207" ht="16.5" customHeight="1">
      <c r="A207" s="53"/>
      <c r="B207" s="54"/>
      <c r="C207" s="52"/>
      <c r="D207" s="4"/>
      <c r="E207" s="32"/>
      <c r="F207" s="33"/>
      <c r="G207" s="34"/>
      <c r="H207" s="35"/>
      <c r="I207" s="35"/>
      <c r="J207" s="36"/>
      <c r="K207" s="34"/>
      <c r="L207" s="34"/>
      <c r="M207" s="37"/>
      <c r="N207" s="37"/>
      <c r="O207" s="37"/>
      <c r="P207" s="35"/>
      <c r="Q207" s="34"/>
      <c r="R207" s="35"/>
      <c r="S207" s="36"/>
      <c r="T207" s="36"/>
      <c r="U207" s="15"/>
      <c r="V207" s="15"/>
      <c r="W207" s="15"/>
      <c r="X207" s="15"/>
    </row>
    <row r="208" ht="16.5" customHeight="1">
      <c r="A208" s="53"/>
      <c r="B208" s="54"/>
      <c r="C208" s="52"/>
      <c r="D208" s="4"/>
      <c r="E208" s="32"/>
      <c r="F208" s="33"/>
      <c r="G208" s="34"/>
      <c r="H208" s="35"/>
      <c r="I208" s="35"/>
      <c r="J208" s="36"/>
      <c r="K208" s="34"/>
      <c r="L208" s="34"/>
      <c r="M208" s="37"/>
      <c r="N208" s="37"/>
      <c r="O208" s="37"/>
      <c r="P208" s="35"/>
      <c r="Q208" s="34"/>
      <c r="R208" s="35"/>
      <c r="S208" s="36"/>
      <c r="T208" s="36"/>
      <c r="U208" s="15"/>
      <c r="V208" s="15"/>
      <c r="W208" s="15"/>
      <c r="X208" s="15"/>
    </row>
    <row r="209" ht="16.5" customHeight="1">
      <c r="A209" s="53"/>
      <c r="B209" s="54"/>
      <c r="C209" s="52"/>
      <c r="D209" s="4"/>
      <c r="E209" s="32"/>
      <c r="F209" s="33"/>
      <c r="G209" s="34"/>
      <c r="H209" s="35"/>
      <c r="I209" s="35"/>
      <c r="J209" s="36"/>
      <c r="K209" s="34"/>
      <c r="L209" s="34"/>
      <c r="M209" s="37"/>
      <c r="N209" s="37"/>
      <c r="O209" s="37"/>
      <c r="P209" s="35"/>
      <c r="Q209" s="34"/>
      <c r="R209" s="35"/>
      <c r="S209" s="36"/>
      <c r="T209" s="36"/>
      <c r="U209" s="15"/>
      <c r="V209" s="15"/>
      <c r="W209" s="15"/>
      <c r="X209" s="15"/>
    </row>
    <row r="210" ht="16.5" customHeight="1">
      <c r="A210" s="53"/>
      <c r="B210" s="54"/>
      <c r="C210" s="52"/>
      <c r="D210" s="4"/>
      <c r="E210" s="32"/>
      <c r="F210" s="33"/>
      <c r="G210" s="34"/>
      <c r="H210" s="35"/>
      <c r="I210" s="35"/>
      <c r="J210" s="36"/>
      <c r="K210" s="34"/>
      <c r="L210" s="34"/>
      <c r="M210" s="37"/>
      <c r="N210" s="37"/>
      <c r="O210" s="37"/>
      <c r="P210" s="35"/>
      <c r="Q210" s="34"/>
      <c r="R210" s="35"/>
      <c r="S210" s="36"/>
      <c r="T210" s="36"/>
      <c r="U210" s="15"/>
      <c r="V210" s="15"/>
      <c r="W210" s="15"/>
      <c r="X210" s="15"/>
    </row>
    <row r="211" ht="16.5" customHeight="1">
      <c r="A211" s="53"/>
      <c r="B211" s="54"/>
      <c r="C211" s="52"/>
      <c r="D211" s="4"/>
      <c r="E211" s="32"/>
      <c r="F211" s="33"/>
      <c r="G211" s="34"/>
      <c r="H211" s="35"/>
      <c r="I211" s="35"/>
      <c r="J211" s="36"/>
      <c r="K211" s="34"/>
      <c r="L211" s="34"/>
      <c r="M211" s="37"/>
      <c r="N211" s="37"/>
      <c r="O211" s="37"/>
      <c r="P211" s="35"/>
      <c r="Q211" s="34"/>
      <c r="R211" s="35"/>
      <c r="S211" s="36"/>
      <c r="T211" s="36"/>
      <c r="U211" s="15"/>
      <c r="V211" s="15"/>
      <c r="W211" s="15"/>
      <c r="X211" s="15"/>
    </row>
    <row r="212" ht="16.5" customHeight="1">
      <c r="A212" s="53"/>
      <c r="B212" s="54"/>
      <c r="C212" s="52"/>
      <c r="D212" s="4"/>
      <c r="E212" s="32"/>
      <c r="F212" s="33"/>
      <c r="G212" s="34"/>
      <c r="H212" s="35"/>
      <c r="I212" s="35"/>
      <c r="J212" s="36"/>
      <c r="K212" s="34"/>
      <c r="L212" s="34"/>
      <c r="M212" s="37"/>
      <c r="N212" s="37"/>
      <c r="O212" s="37"/>
      <c r="P212" s="35"/>
      <c r="Q212" s="34"/>
      <c r="R212" s="35"/>
      <c r="S212" s="36"/>
      <c r="T212" s="36"/>
      <c r="U212" s="15"/>
      <c r="V212" s="15"/>
      <c r="W212" s="15"/>
      <c r="X212" s="15"/>
    </row>
    <row r="213" ht="16.5" customHeight="1">
      <c r="A213" s="53"/>
      <c r="B213" s="54"/>
      <c r="C213" s="52"/>
      <c r="D213" s="4"/>
      <c r="E213" s="32"/>
      <c r="F213" s="33"/>
      <c r="G213" s="34"/>
      <c r="H213" s="35"/>
      <c r="I213" s="35"/>
      <c r="J213" s="36"/>
      <c r="K213" s="34"/>
      <c r="L213" s="34"/>
      <c r="M213" s="37"/>
      <c r="N213" s="37"/>
      <c r="O213" s="37"/>
      <c r="P213" s="35"/>
      <c r="Q213" s="34"/>
      <c r="R213" s="35"/>
      <c r="S213" s="36"/>
      <c r="T213" s="36"/>
      <c r="U213" s="15"/>
      <c r="V213" s="15"/>
      <c r="W213" s="15"/>
      <c r="X213" s="15"/>
    </row>
    <row r="214" ht="16.5" customHeight="1">
      <c r="A214" s="53"/>
      <c r="B214" s="54"/>
      <c r="C214" s="52"/>
      <c r="D214" s="4"/>
      <c r="E214" s="32"/>
      <c r="F214" s="33"/>
      <c r="G214" s="34"/>
      <c r="H214" s="35"/>
      <c r="I214" s="35"/>
      <c r="J214" s="36"/>
      <c r="K214" s="34"/>
      <c r="L214" s="34"/>
      <c r="M214" s="37"/>
      <c r="N214" s="37"/>
      <c r="O214" s="37"/>
      <c r="P214" s="35"/>
      <c r="Q214" s="34"/>
      <c r="R214" s="35"/>
      <c r="S214" s="36"/>
      <c r="T214" s="36"/>
      <c r="U214" s="15"/>
      <c r="V214" s="15"/>
      <c r="W214" s="15"/>
      <c r="X214" s="15"/>
    </row>
    <row r="215" ht="16.5" customHeight="1">
      <c r="A215" s="53"/>
      <c r="B215" s="54"/>
      <c r="C215" s="52"/>
      <c r="D215" s="4"/>
      <c r="E215" s="32"/>
      <c r="F215" s="33"/>
      <c r="G215" s="34"/>
      <c r="H215" s="35"/>
      <c r="I215" s="35"/>
      <c r="J215" s="36"/>
      <c r="K215" s="34"/>
      <c r="L215" s="34"/>
      <c r="M215" s="37"/>
      <c r="N215" s="37"/>
      <c r="O215" s="37"/>
      <c r="P215" s="35"/>
      <c r="Q215" s="34"/>
      <c r="R215" s="35"/>
      <c r="S215" s="36"/>
      <c r="T215" s="36"/>
      <c r="U215" s="15"/>
      <c r="V215" s="15"/>
      <c r="W215" s="15"/>
      <c r="X215" s="15"/>
    </row>
    <row r="216" ht="16.5" customHeight="1">
      <c r="A216" s="53"/>
      <c r="B216" s="54"/>
      <c r="C216" s="52"/>
      <c r="D216" s="4"/>
      <c r="E216" s="32"/>
      <c r="F216" s="33"/>
      <c r="G216" s="34"/>
      <c r="H216" s="35"/>
      <c r="I216" s="35"/>
      <c r="J216" s="36"/>
      <c r="K216" s="34"/>
      <c r="L216" s="34"/>
      <c r="M216" s="37"/>
      <c r="N216" s="37"/>
      <c r="O216" s="37"/>
      <c r="P216" s="35"/>
      <c r="Q216" s="34"/>
      <c r="R216" s="35"/>
      <c r="S216" s="36"/>
      <c r="T216" s="36"/>
      <c r="U216" s="15"/>
      <c r="V216" s="15"/>
      <c r="W216" s="15"/>
      <c r="X216" s="15"/>
    </row>
    <row r="217" ht="16.5" customHeight="1">
      <c r="A217" s="53"/>
      <c r="B217" s="54"/>
      <c r="C217" s="52"/>
      <c r="D217" s="4"/>
      <c r="E217" s="32"/>
      <c r="F217" s="33"/>
      <c r="G217" s="34"/>
      <c r="H217" s="35"/>
      <c r="I217" s="35"/>
      <c r="J217" s="36"/>
      <c r="K217" s="34"/>
      <c r="L217" s="34"/>
      <c r="M217" s="37"/>
      <c r="N217" s="37"/>
      <c r="O217" s="37"/>
      <c r="P217" s="35"/>
      <c r="Q217" s="34"/>
      <c r="R217" s="35"/>
      <c r="S217" s="36"/>
      <c r="T217" s="36"/>
      <c r="U217" s="15"/>
      <c r="V217" s="15"/>
      <c r="W217" s="15"/>
      <c r="X217" s="15"/>
    </row>
    <row r="218" ht="16.5" customHeight="1">
      <c r="A218" s="53"/>
      <c r="B218" s="54"/>
      <c r="C218" s="52"/>
      <c r="D218" s="4"/>
      <c r="E218" s="32"/>
      <c r="F218" s="33"/>
      <c r="G218" s="34"/>
      <c r="H218" s="35"/>
      <c r="I218" s="35"/>
      <c r="J218" s="36"/>
      <c r="K218" s="34"/>
      <c r="L218" s="34"/>
      <c r="M218" s="37"/>
      <c r="N218" s="37"/>
      <c r="O218" s="37"/>
      <c r="P218" s="35"/>
      <c r="Q218" s="34"/>
      <c r="R218" s="35"/>
      <c r="S218" s="36"/>
      <c r="T218" s="36"/>
      <c r="U218" s="15"/>
      <c r="V218" s="15"/>
      <c r="W218" s="15"/>
      <c r="X218" s="15"/>
    </row>
    <row r="219" ht="16.5" customHeight="1">
      <c r="A219" s="53"/>
      <c r="B219" s="54"/>
      <c r="C219" s="52"/>
      <c r="D219" s="4"/>
      <c r="E219" s="32"/>
      <c r="F219" s="33"/>
      <c r="G219" s="34"/>
      <c r="H219" s="35"/>
      <c r="I219" s="35"/>
      <c r="J219" s="36"/>
      <c r="K219" s="34"/>
      <c r="L219" s="34"/>
      <c r="M219" s="37"/>
      <c r="N219" s="37"/>
      <c r="O219" s="37"/>
      <c r="P219" s="35"/>
      <c r="Q219" s="34"/>
      <c r="R219" s="35"/>
      <c r="S219" s="36"/>
      <c r="T219" s="36"/>
      <c r="U219" s="15"/>
      <c r="V219" s="15"/>
      <c r="W219" s="15"/>
      <c r="X219" s="15"/>
    </row>
    <row r="220" ht="16.5" customHeight="1">
      <c r="A220" s="53"/>
      <c r="B220" s="54"/>
      <c r="C220" s="52"/>
      <c r="D220" s="4"/>
      <c r="E220" s="32"/>
      <c r="F220" s="33"/>
      <c r="G220" s="34"/>
      <c r="H220" s="35"/>
      <c r="I220" s="35"/>
      <c r="J220" s="36"/>
      <c r="K220" s="34"/>
      <c r="L220" s="34"/>
      <c r="M220" s="37"/>
      <c r="N220" s="37"/>
      <c r="O220" s="37"/>
      <c r="P220" s="35"/>
      <c r="Q220" s="34"/>
      <c r="R220" s="35"/>
      <c r="S220" s="36"/>
      <c r="T220" s="36"/>
      <c r="U220" s="15"/>
      <c r="V220" s="15"/>
      <c r="W220" s="15"/>
      <c r="X220" s="15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S2:S3"/>
    <mergeCell ref="T2:T3"/>
    <mergeCell ref="H2:H3"/>
    <mergeCell ref="I2:I3"/>
    <mergeCell ref="J2:L2"/>
    <mergeCell ref="M2:O2"/>
    <mergeCell ref="P2:P3"/>
    <mergeCell ref="Q2:Q3"/>
    <mergeCell ref="R2:R3"/>
    <mergeCell ref="A4:A7"/>
    <mergeCell ref="A8:A11"/>
    <mergeCell ref="A12:A20"/>
    <mergeCell ref="A1:A3"/>
    <mergeCell ref="B1:B3"/>
    <mergeCell ref="C1:C3"/>
    <mergeCell ref="E1:G1"/>
    <mergeCell ref="E2:E3"/>
    <mergeCell ref="F2:F3"/>
    <mergeCell ref="G2:G3"/>
  </mergeCells>
  <conditionalFormatting sqref="G7:G1000">
    <cfRule type="cellIs" dxfId="0" priority="1" operator="lessThan">
      <formula>0</formula>
    </cfRule>
  </conditionalFormatting>
  <conditionalFormatting sqref="G7:G1000">
    <cfRule type="cellIs" dxfId="1" priority="2" operator="greaterThan">
      <formula>0</formula>
    </cfRule>
  </conditionalFormatting>
  <dataValidations>
    <dataValidation type="list" allowBlank="1" showErrorMessage="1" sqref="C10">
      <formula1>"1,2,3,4,5"</formula1>
    </dataValidation>
  </dataValidations>
  <printOptions/>
  <pageMargins bottom="0.75" footer="0.0" header="0.0" left="0.7" right="0.7" top="0.75"/>
  <pageSetup paperSize="9"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6.0" ySplit="1.0" topLeftCell="G2" activePane="bottomRight" state="frozen"/>
      <selection activeCell="G1" sqref="G1" pane="topRight"/>
      <selection activeCell="A2" sqref="A2" pane="bottomLeft"/>
      <selection activeCell="G2" sqref="G2" pane="bottomRight"/>
    </sheetView>
  </sheetViews>
  <sheetFormatPr customHeight="1" defaultColWidth="11.22" defaultRowHeight="15.0"/>
  <cols>
    <col customWidth="1" min="1" max="1" width="2.67"/>
    <col customWidth="1" min="2" max="2" width="10.67"/>
    <col customWidth="1" min="3" max="3" width="9.11"/>
    <col customWidth="1" min="4" max="4" width="0.67"/>
    <col customWidth="1" min="5" max="5" width="14.56"/>
    <col customWidth="1" min="6" max="6" width="8.33"/>
    <col customWidth="1" min="7" max="7" width="9.56"/>
    <col customWidth="1" min="8" max="8" width="9.0"/>
    <col customWidth="1" min="9" max="9" width="9.89"/>
    <col customWidth="1" min="10" max="10" width="10.44"/>
    <col customWidth="1" min="11" max="11" width="9.33"/>
    <col customWidth="1" min="12" max="12" width="10.78"/>
    <col customWidth="1" min="13" max="13" width="12.0"/>
    <col customWidth="1" min="14" max="26" width="6.78"/>
  </cols>
  <sheetData>
    <row r="1" ht="16.5" customHeight="1">
      <c r="A1" s="55" t="s">
        <v>47</v>
      </c>
      <c r="B1" s="7"/>
      <c r="C1" s="56" t="s">
        <v>2</v>
      </c>
      <c r="D1" s="57"/>
      <c r="E1" s="58" t="s">
        <v>48</v>
      </c>
      <c r="F1" s="59" t="s">
        <v>49</v>
      </c>
      <c r="G1" s="60" t="s">
        <v>50</v>
      </c>
      <c r="H1" s="61" t="s">
        <v>20</v>
      </c>
      <c r="I1" s="62" t="s">
        <v>51</v>
      </c>
      <c r="J1" s="61" t="s">
        <v>52</v>
      </c>
      <c r="K1" s="61" t="s">
        <v>53</v>
      </c>
      <c r="L1" s="61" t="s">
        <v>54</v>
      </c>
      <c r="M1" s="61" t="s">
        <v>55</v>
      </c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2" ht="16.5" customHeight="1">
      <c r="A2" s="64" t="s">
        <v>56</v>
      </c>
      <c r="B2" s="65" t="s">
        <v>57</v>
      </c>
      <c r="C2" s="66">
        <v>0.001425</v>
      </c>
      <c r="D2" s="67"/>
      <c r="E2" s="68">
        <v>43832.0</v>
      </c>
      <c r="F2" s="69" t="s">
        <v>24</v>
      </c>
      <c r="G2" s="70" t="s">
        <v>58</v>
      </c>
      <c r="H2" s="47">
        <v>336.0</v>
      </c>
      <c r="I2" s="71">
        <v>35.7</v>
      </c>
      <c r="J2" s="35">
        <f t="shared" ref="J2:J299" si="1">$H2*$I2</f>
        <v>11995.2</v>
      </c>
      <c r="K2" s="35">
        <f>IF($G2="配息",配息轉帳費,ROUNDDOWN($J2*手續費率*手續費折扣,0))</f>
        <v>4</v>
      </c>
      <c r="L2" s="35">
        <f>IF($G2="賣出",ROUNDDOWN(J2*交易稅率,0),0)</f>
        <v>0</v>
      </c>
      <c r="M2" s="35">
        <f t="shared" ref="M2:M299" si="2">IF($G2="買進",-(J2+K2),J2-K2-L2)</f>
        <v>-11999.2</v>
      </c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ht="16.5" customHeight="1">
      <c r="A3" s="16"/>
      <c r="B3" s="65" t="s">
        <v>59</v>
      </c>
      <c r="C3" s="73">
        <v>0.28</v>
      </c>
      <c r="D3" s="74"/>
      <c r="E3" s="68">
        <v>43864.0</v>
      </c>
      <c r="F3" s="69" t="s">
        <v>24</v>
      </c>
      <c r="G3" s="70" t="s">
        <v>58</v>
      </c>
      <c r="H3" s="47">
        <v>350.0</v>
      </c>
      <c r="I3" s="71">
        <v>34.2</v>
      </c>
      <c r="J3" s="35">
        <f t="shared" si="1"/>
        <v>11970</v>
      </c>
      <c r="K3" s="35">
        <f>IF($G3="配息",配息轉帳費,ROUNDDOWN($J3*手續費率*手續費折扣,0))</f>
        <v>4</v>
      </c>
      <c r="L3" s="35">
        <f>IF($G3="賣出",ROUNDDOWN(J3*交易稅率,0),0)</f>
        <v>0</v>
      </c>
      <c r="M3" s="35">
        <f t="shared" si="2"/>
        <v>-11974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16.5" customHeight="1">
      <c r="A4" s="16"/>
      <c r="B4" s="65" t="s">
        <v>60</v>
      </c>
      <c r="C4" s="75">
        <v>0.001</v>
      </c>
      <c r="D4" s="74"/>
      <c r="E4" s="68">
        <v>43892.0</v>
      </c>
      <c r="F4" s="69" t="s">
        <v>24</v>
      </c>
      <c r="G4" s="70" t="s">
        <v>58</v>
      </c>
      <c r="H4" s="47">
        <v>391.0</v>
      </c>
      <c r="I4" s="71">
        <v>30.62</v>
      </c>
      <c r="J4" s="35">
        <f t="shared" si="1"/>
        <v>11972.42</v>
      </c>
      <c r="K4" s="35">
        <f>IF($G4="配息",配息轉帳費,ROUNDDOWN($J4*手續費率*手續費折扣,0))</f>
        <v>4</v>
      </c>
      <c r="L4" s="35">
        <f>IF($G4="賣出",ROUNDDOWN(J4*交易稅率,0),0)</f>
        <v>0</v>
      </c>
      <c r="M4" s="35">
        <f t="shared" si="2"/>
        <v>-11976.42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16.5" customHeight="1">
      <c r="A5" s="23"/>
      <c r="B5" s="65" t="s">
        <v>61</v>
      </c>
      <c r="C5" s="76">
        <v>10.0</v>
      </c>
      <c r="D5" s="67"/>
      <c r="E5" s="68">
        <v>43922.0</v>
      </c>
      <c r="F5" s="69" t="s">
        <v>24</v>
      </c>
      <c r="G5" s="70" t="s">
        <v>58</v>
      </c>
      <c r="H5" s="47">
        <v>344.0</v>
      </c>
      <c r="I5" s="71">
        <v>34.83</v>
      </c>
      <c r="J5" s="35">
        <f t="shared" si="1"/>
        <v>11981.52</v>
      </c>
      <c r="K5" s="35">
        <f>IF($G5="配息",配息轉帳費,ROUNDDOWN($J5*手續費率*手續費折扣,0))</f>
        <v>4</v>
      </c>
      <c r="L5" s="35">
        <f>IF($G5="賣出",ROUNDDOWN(J5*交易稅率,0),0)</f>
        <v>0</v>
      </c>
      <c r="M5" s="35">
        <f t="shared" si="2"/>
        <v>-11985.52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16.5" customHeight="1">
      <c r="A6" s="29" t="s">
        <v>22</v>
      </c>
      <c r="B6" s="77" t="s">
        <v>24</v>
      </c>
      <c r="C6" s="40">
        <f>'資產配置'!C4</f>
        <v>0.4</v>
      </c>
      <c r="D6" s="67"/>
      <c r="E6" s="68">
        <v>43955.0</v>
      </c>
      <c r="F6" s="69" t="s">
        <v>24</v>
      </c>
      <c r="G6" s="70" t="s">
        <v>58</v>
      </c>
      <c r="H6" s="47">
        <v>329.0</v>
      </c>
      <c r="I6" s="71">
        <v>36.42</v>
      </c>
      <c r="J6" s="35">
        <f t="shared" si="1"/>
        <v>11982.18</v>
      </c>
      <c r="K6" s="35">
        <f>IF($G6="配息",配息轉帳費,ROUNDDOWN($J6*手續費率*手續費折扣,0))</f>
        <v>4</v>
      </c>
      <c r="L6" s="35">
        <f>IF($G6="賣出",ROUNDDOWN(J6*交易稅率,0),0)</f>
        <v>0</v>
      </c>
      <c r="M6" s="35">
        <f t="shared" si="2"/>
        <v>-11986.18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6.5" customHeight="1">
      <c r="A7" s="16"/>
      <c r="B7" s="78" t="s">
        <v>27</v>
      </c>
      <c r="C7" s="40">
        <f>'資產配置'!C5</f>
        <v>0.4</v>
      </c>
      <c r="D7" s="67"/>
      <c r="E7" s="68">
        <v>43983.0</v>
      </c>
      <c r="F7" s="69" t="s">
        <v>24</v>
      </c>
      <c r="G7" s="70" t="s">
        <v>58</v>
      </c>
      <c r="H7" s="47">
        <v>316.0</v>
      </c>
      <c r="I7" s="71">
        <v>37.96</v>
      </c>
      <c r="J7" s="35">
        <f t="shared" si="1"/>
        <v>11995.36</v>
      </c>
      <c r="K7" s="35">
        <f>IF($G7="配息",配息轉帳費,ROUNDDOWN($J7*手續費率*手續費折扣,0))</f>
        <v>4</v>
      </c>
      <c r="L7" s="35">
        <f>IF($G7="賣出",ROUNDDOWN(J7*交易稅率,0),0)</f>
        <v>0</v>
      </c>
      <c r="M7" s="35">
        <f t="shared" si="2"/>
        <v>-11999.36</v>
      </c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6.5" customHeight="1">
      <c r="A8" s="16"/>
      <c r="B8" s="78" t="s">
        <v>30</v>
      </c>
      <c r="C8" s="40">
        <f>'資產配置'!C6</f>
        <v>0.2</v>
      </c>
      <c r="D8" s="67"/>
      <c r="E8" s="68">
        <v>44013.0</v>
      </c>
      <c r="F8" s="69" t="s">
        <v>24</v>
      </c>
      <c r="G8" s="70" t="s">
        <v>58</v>
      </c>
      <c r="H8" s="47">
        <v>293.0</v>
      </c>
      <c r="I8" s="71">
        <v>40.9</v>
      </c>
      <c r="J8" s="35">
        <f t="shared" si="1"/>
        <v>11983.7</v>
      </c>
      <c r="K8" s="35">
        <f>IF($G8="配息",配息轉帳費,ROUNDDOWN($J8*手續費率*手續費折扣,0))</f>
        <v>4</v>
      </c>
      <c r="L8" s="35">
        <f>IF($G8="賣出",ROUNDDOWN(J8*交易稅率,0),0)</f>
        <v>0</v>
      </c>
      <c r="M8" s="35">
        <f t="shared" si="2"/>
        <v>-11987.7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6.5" customHeight="1">
      <c r="A9" s="23"/>
      <c r="B9" s="30" t="s">
        <v>17</v>
      </c>
      <c r="C9" s="42">
        <f>'資產配置'!C7</f>
        <v>1.2</v>
      </c>
      <c r="D9" s="67"/>
      <c r="E9" s="68">
        <v>44046.0</v>
      </c>
      <c r="F9" s="69" t="s">
        <v>24</v>
      </c>
      <c r="G9" s="70" t="s">
        <v>58</v>
      </c>
      <c r="H9" s="47">
        <v>262.0</v>
      </c>
      <c r="I9" s="71">
        <v>45.72</v>
      </c>
      <c r="J9" s="35">
        <f t="shared" si="1"/>
        <v>11978.64</v>
      </c>
      <c r="K9" s="35">
        <f>IF($G9="配息",配息轉帳費,ROUNDDOWN($J9*手續費率*手續費折扣,0))</f>
        <v>4</v>
      </c>
      <c r="L9" s="35">
        <f>IF($G9="賣出",ROUNDDOWN(J9*交易稅率,0),0)</f>
        <v>0</v>
      </c>
      <c r="M9" s="35">
        <f t="shared" si="2"/>
        <v>-11982.64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6.5" customHeight="1">
      <c r="A10" s="43" t="s">
        <v>19</v>
      </c>
      <c r="B10" s="44" t="s">
        <v>62</v>
      </c>
      <c r="C10" s="79">
        <f>-SUM(M2:M299)</f>
        <v>1794138.6</v>
      </c>
      <c r="D10" s="67"/>
      <c r="E10" s="68">
        <v>44075.0</v>
      </c>
      <c r="F10" s="69" t="s">
        <v>24</v>
      </c>
      <c r="G10" s="70" t="s">
        <v>58</v>
      </c>
      <c r="H10" s="47">
        <v>284.0</v>
      </c>
      <c r="I10" s="71">
        <v>42.14</v>
      </c>
      <c r="J10" s="35">
        <f t="shared" si="1"/>
        <v>11967.76</v>
      </c>
      <c r="K10" s="35">
        <f>IF($G10="配息",配息轉帳費,ROUNDDOWN($J10*手續費率*手續費折扣,0))</f>
        <v>4</v>
      </c>
      <c r="L10" s="35">
        <f>IF($G10="賣出",ROUNDDOWN(J10*交易稅率,0),0)</f>
        <v>0</v>
      </c>
      <c r="M10" s="35">
        <f t="shared" si="2"/>
        <v>-11971.76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6.5" customHeight="1">
      <c r="A11" s="16"/>
      <c r="B11" s="44" t="s">
        <v>63</v>
      </c>
      <c r="C11" s="47">
        <v>30000.0</v>
      </c>
      <c r="D11" s="67"/>
      <c r="E11" s="68">
        <v>44109.0</v>
      </c>
      <c r="F11" s="69" t="s">
        <v>24</v>
      </c>
      <c r="G11" s="70" t="s">
        <v>58</v>
      </c>
      <c r="H11" s="47">
        <v>291.0</v>
      </c>
      <c r="I11" s="71">
        <v>41.2</v>
      </c>
      <c r="J11" s="35">
        <f t="shared" si="1"/>
        <v>11989.2</v>
      </c>
      <c r="K11" s="35">
        <f>IF($G11="配息",配息轉帳費,ROUNDDOWN($J11*手續費率*手續費折扣,0))</f>
        <v>4</v>
      </c>
      <c r="L11" s="35">
        <f>IF($G11="賣出",ROUNDDOWN(J11*交易稅率,0),0)</f>
        <v>0</v>
      </c>
      <c r="M11" s="35">
        <f t="shared" si="2"/>
        <v>-11993.2</v>
      </c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6.5" customHeight="1">
      <c r="A12" s="16"/>
      <c r="B12" s="80" t="s">
        <v>64</v>
      </c>
      <c r="C12" s="81">
        <f>COUNTIF(H:H,"&lt;&gt;")-1</f>
        <v>180</v>
      </c>
      <c r="D12" s="67"/>
      <c r="E12" s="68">
        <v>44137.0</v>
      </c>
      <c r="F12" s="69" t="s">
        <v>24</v>
      </c>
      <c r="G12" s="70" t="s">
        <v>58</v>
      </c>
      <c r="H12" s="47">
        <v>267.0</v>
      </c>
      <c r="I12" s="71">
        <v>44.88</v>
      </c>
      <c r="J12" s="35">
        <f t="shared" si="1"/>
        <v>11982.96</v>
      </c>
      <c r="K12" s="35">
        <f>IF($G12="配息",配息轉帳費,ROUNDDOWN($J12*手續費率*手續費折扣,0))</f>
        <v>4</v>
      </c>
      <c r="L12" s="35">
        <f>IF($G12="賣出",ROUNDDOWN(J12*交易稅率,0),0)</f>
        <v>0</v>
      </c>
      <c r="M12" s="35">
        <f t="shared" si="2"/>
        <v>-11986.96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6.5" customHeight="1">
      <c r="A13" s="82" t="s">
        <v>65</v>
      </c>
      <c r="B13" s="7"/>
      <c r="C13" s="83">
        <f>XIRR(M2:M300,E2:E300)</f>
        <v>0.1412686024</v>
      </c>
      <c r="D13" s="67"/>
      <c r="E13" s="68">
        <v>44166.0</v>
      </c>
      <c r="F13" s="69" t="s">
        <v>24</v>
      </c>
      <c r="G13" s="70" t="s">
        <v>58</v>
      </c>
      <c r="H13" s="47">
        <v>258.0</v>
      </c>
      <c r="I13" s="71">
        <v>46.43</v>
      </c>
      <c r="J13" s="35">
        <f t="shared" si="1"/>
        <v>11978.94</v>
      </c>
      <c r="K13" s="35">
        <f>IF($G13="配息",配息轉帳費,ROUNDDOWN($J13*手續費率*手續費折扣,0))</f>
        <v>4</v>
      </c>
      <c r="L13" s="35">
        <f>IF($G13="賣出",ROUNDDOWN(J13*交易稅率,0),0)</f>
        <v>0</v>
      </c>
      <c r="M13" s="35">
        <f t="shared" si="2"/>
        <v>-11982.94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6.5" customHeight="1">
      <c r="A14" s="15"/>
      <c r="B14" s="15"/>
      <c r="C14" s="52"/>
      <c r="D14" s="67"/>
      <c r="E14" s="68">
        <v>44200.0</v>
      </c>
      <c r="F14" s="69" t="s">
        <v>24</v>
      </c>
      <c r="G14" s="70" t="s">
        <v>58</v>
      </c>
      <c r="H14" s="47">
        <v>257.0</v>
      </c>
      <c r="I14" s="71">
        <v>46.65</v>
      </c>
      <c r="J14" s="35">
        <f t="shared" si="1"/>
        <v>11989.05</v>
      </c>
      <c r="K14" s="35">
        <f>IF($G14="配息",配息轉帳費,ROUNDDOWN($J14*手續費率*手續費折扣,0))</f>
        <v>4</v>
      </c>
      <c r="L14" s="35">
        <f>IF($G14="賣出",ROUNDDOWN(J14*交易稅率,0),0)</f>
        <v>0</v>
      </c>
      <c r="M14" s="35">
        <f t="shared" si="2"/>
        <v>-11993.05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6.5" customHeight="1">
      <c r="A15" s="15"/>
      <c r="B15" s="54"/>
      <c r="C15" s="52"/>
      <c r="D15" s="67"/>
      <c r="E15" s="68">
        <v>44228.0</v>
      </c>
      <c r="F15" s="69" t="s">
        <v>24</v>
      </c>
      <c r="G15" s="70" t="s">
        <v>58</v>
      </c>
      <c r="H15" s="47">
        <v>263.0</v>
      </c>
      <c r="I15" s="71">
        <v>45.55</v>
      </c>
      <c r="J15" s="35">
        <f t="shared" si="1"/>
        <v>11979.65</v>
      </c>
      <c r="K15" s="35">
        <f>IF($G15="配息",配息轉帳費,ROUNDDOWN($J15*手續費率*手續費折扣,0))</f>
        <v>4</v>
      </c>
      <c r="L15" s="35">
        <f>IF($G15="賣出",ROUNDDOWN(J15*交易稅率,0),0)</f>
        <v>0</v>
      </c>
      <c r="M15" s="35">
        <f t="shared" si="2"/>
        <v>-11983.65</v>
      </c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6.5" customHeight="1">
      <c r="A16" s="15"/>
      <c r="B16" s="54"/>
      <c r="C16" s="52"/>
      <c r="D16" s="67"/>
      <c r="E16" s="68">
        <v>44257.0</v>
      </c>
      <c r="F16" s="69" t="s">
        <v>24</v>
      </c>
      <c r="G16" s="70" t="s">
        <v>58</v>
      </c>
      <c r="H16" s="47">
        <v>253.0</v>
      </c>
      <c r="I16" s="71">
        <v>47.32</v>
      </c>
      <c r="J16" s="35">
        <f t="shared" si="1"/>
        <v>11971.96</v>
      </c>
      <c r="K16" s="35">
        <f>IF($G16="配息",配息轉帳費,ROUNDDOWN($J16*手續費率*手續費折扣,0))</f>
        <v>4</v>
      </c>
      <c r="L16" s="35">
        <f>IF($G16="賣出",ROUNDDOWN(J16*交易稅率,0),0)</f>
        <v>0</v>
      </c>
      <c r="M16" s="35">
        <f t="shared" si="2"/>
        <v>-11975.96</v>
      </c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6.5" customHeight="1">
      <c r="A17" s="15"/>
      <c r="B17" s="54"/>
      <c r="C17" s="52"/>
      <c r="D17" s="67"/>
      <c r="E17" s="68">
        <v>44287.0</v>
      </c>
      <c r="F17" s="69" t="s">
        <v>24</v>
      </c>
      <c r="G17" s="70" t="s">
        <v>58</v>
      </c>
      <c r="H17" s="47">
        <v>238.0</v>
      </c>
      <c r="I17" s="71">
        <v>50.25</v>
      </c>
      <c r="J17" s="35">
        <f t="shared" si="1"/>
        <v>11959.5</v>
      </c>
      <c r="K17" s="35">
        <f>IF($G17="配息",配息轉帳費,ROUNDDOWN($J17*手續費率*手續費折扣,0))</f>
        <v>4</v>
      </c>
      <c r="L17" s="35">
        <f>IF($G17="賣出",ROUNDDOWN(J17*交易稅率,0),0)</f>
        <v>0</v>
      </c>
      <c r="M17" s="35">
        <f t="shared" si="2"/>
        <v>-11963.5</v>
      </c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6.5" customHeight="1">
      <c r="A18" s="15"/>
      <c r="B18" s="54"/>
      <c r="C18" s="52"/>
      <c r="D18" s="67"/>
      <c r="E18" s="68">
        <v>44319.0</v>
      </c>
      <c r="F18" s="69" t="s">
        <v>24</v>
      </c>
      <c r="G18" s="70" t="s">
        <v>58</v>
      </c>
      <c r="H18" s="47">
        <v>247.0</v>
      </c>
      <c r="I18" s="71">
        <v>48.5</v>
      </c>
      <c r="J18" s="35">
        <f t="shared" si="1"/>
        <v>11979.5</v>
      </c>
      <c r="K18" s="35">
        <f>IF($G18="配息",配息轉帳費,ROUNDDOWN($J18*手續費率*手續費折扣,0))</f>
        <v>4</v>
      </c>
      <c r="L18" s="35">
        <f>IF($G18="賣出",ROUNDDOWN(J18*交易稅率,0),0)</f>
        <v>0</v>
      </c>
      <c r="M18" s="35">
        <f t="shared" si="2"/>
        <v>-11983.5</v>
      </c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6.5" customHeight="1">
      <c r="A19" s="15"/>
      <c r="B19" s="54"/>
      <c r="C19" s="52"/>
      <c r="D19" s="67"/>
      <c r="E19" s="68">
        <v>44348.0</v>
      </c>
      <c r="F19" s="69" t="s">
        <v>24</v>
      </c>
      <c r="G19" s="70" t="s">
        <v>58</v>
      </c>
      <c r="H19" s="47">
        <v>229.0</v>
      </c>
      <c r="I19" s="71">
        <v>52.3</v>
      </c>
      <c r="J19" s="35">
        <f t="shared" si="1"/>
        <v>11976.7</v>
      </c>
      <c r="K19" s="35">
        <f>IF($G19="配息",配息轉帳費,ROUNDDOWN($J19*手續費率*手續費折扣,0))</f>
        <v>4</v>
      </c>
      <c r="L19" s="35">
        <f>IF($G19="賣出",ROUNDDOWN(J19*交易稅率,0),0)</f>
        <v>0</v>
      </c>
      <c r="M19" s="35">
        <f t="shared" si="2"/>
        <v>-11980.7</v>
      </c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6.5" customHeight="1">
      <c r="A20" s="15"/>
      <c r="B20" s="54"/>
      <c r="C20" s="52"/>
      <c r="D20" s="67"/>
      <c r="E20" s="68">
        <v>44378.0</v>
      </c>
      <c r="F20" s="69" t="s">
        <v>24</v>
      </c>
      <c r="G20" s="70" t="s">
        <v>58</v>
      </c>
      <c r="H20" s="47">
        <v>225.0</v>
      </c>
      <c r="I20" s="71">
        <v>53.25</v>
      </c>
      <c r="J20" s="35">
        <f t="shared" si="1"/>
        <v>11981.25</v>
      </c>
      <c r="K20" s="35">
        <f>IF($G20="配息",配息轉帳費,ROUNDDOWN($J20*手續費率*手續費折扣,0))</f>
        <v>4</v>
      </c>
      <c r="L20" s="35">
        <f>IF($G20="賣出",ROUNDDOWN(J20*交易稅率,0),0)</f>
        <v>0</v>
      </c>
      <c r="M20" s="35">
        <f t="shared" si="2"/>
        <v>-11985.25</v>
      </c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6.5" customHeight="1">
      <c r="A21" s="15"/>
      <c r="B21" s="54"/>
      <c r="C21" s="52"/>
      <c r="D21" s="67"/>
      <c r="E21" s="68">
        <v>44410.0</v>
      </c>
      <c r="F21" s="69" t="s">
        <v>24</v>
      </c>
      <c r="G21" s="70" t="s">
        <v>58</v>
      </c>
      <c r="H21" s="47">
        <v>214.0</v>
      </c>
      <c r="I21" s="71">
        <v>55.85</v>
      </c>
      <c r="J21" s="35">
        <f t="shared" si="1"/>
        <v>11951.9</v>
      </c>
      <c r="K21" s="35">
        <f>IF($G21="配息",配息轉帳費,ROUNDDOWN($J21*手續費率*手續費折扣,0))</f>
        <v>4</v>
      </c>
      <c r="L21" s="35">
        <f>IF($G21="賣出",ROUNDDOWN(J21*交易稅率,0),0)</f>
        <v>0</v>
      </c>
      <c r="M21" s="35">
        <f t="shared" si="2"/>
        <v>-11955.9</v>
      </c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6.5" customHeight="1">
      <c r="A22" s="15"/>
      <c r="B22" s="54"/>
      <c r="C22" s="52"/>
      <c r="D22" s="67"/>
      <c r="E22" s="68">
        <v>44440.0</v>
      </c>
      <c r="F22" s="69" t="s">
        <v>24</v>
      </c>
      <c r="G22" s="70" t="s">
        <v>58</v>
      </c>
      <c r="H22" s="47">
        <v>224.0</v>
      </c>
      <c r="I22" s="71">
        <v>53.45</v>
      </c>
      <c r="J22" s="35">
        <f t="shared" si="1"/>
        <v>11972.8</v>
      </c>
      <c r="K22" s="35">
        <f>IF($G22="配息",配息轉帳費,ROUNDDOWN($J22*手續費率*手續費折扣,0))</f>
        <v>4</v>
      </c>
      <c r="L22" s="35">
        <f>IF($G22="賣出",ROUNDDOWN(J22*交易稅率,0),0)</f>
        <v>0</v>
      </c>
      <c r="M22" s="35">
        <f t="shared" si="2"/>
        <v>-11976.8</v>
      </c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6.5" customHeight="1">
      <c r="A23" s="15"/>
      <c r="B23" s="54"/>
      <c r="C23" s="52"/>
      <c r="D23" s="67"/>
      <c r="E23" s="68">
        <v>44470.0</v>
      </c>
      <c r="F23" s="69" t="s">
        <v>24</v>
      </c>
      <c r="G23" s="70" t="s">
        <v>58</v>
      </c>
      <c r="H23" s="47">
        <v>214.0</v>
      </c>
      <c r="I23" s="71">
        <v>55.9</v>
      </c>
      <c r="J23" s="35">
        <f t="shared" si="1"/>
        <v>11962.6</v>
      </c>
      <c r="K23" s="35">
        <f>IF($G23="配息",配息轉帳費,ROUNDDOWN($J23*手續費率*手續費折扣,0))</f>
        <v>4</v>
      </c>
      <c r="L23" s="35">
        <f>IF($G23="賣出",ROUNDDOWN(J23*交易稅率,0),0)</f>
        <v>0</v>
      </c>
      <c r="M23" s="35">
        <f t="shared" si="2"/>
        <v>-11966.6</v>
      </c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6.5" customHeight="1">
      <c r="A24" s="15"/>
      <c r="B24" s="54"/>
      <c r="C24" s="52"/>
      <c r="D24" s="67"/>
      <c r="E24" s="68">
        <v>44501.0</v>
      </c>
      <c r="F24" s="69" t="s">
        <v>24</v>
      </c>
      <c r="G24" s="70" t="s">
        <v>58</v>
      </c>
      <c r="H24" s="47">
        <v>204.0</v>
      </c>
      <c r="I24" s="71">
        <v>58.55</v>
      </c>
      <c r="J24" s="35">
        <f t="shared" si="1"/>
        <v>11944.2</v>
      </c>
      <c r="K24" s="35">
        <f>IF($G24="配息",配息轉帳費,ROUNDDOWN($J24*手續費率*手續費折扣,0))</f>
        <v>4</v>
      </c>
      <c r="L24" s="35">
        <f>IF($G24="賣出",ROUNDDOWN(J24*交易稅率,0),0)</f>
        <v>0</v>
      </c>
      <c r="M24" s="35">
        <f t="shared" si="2"/>
        <v>-11948.2</v>
      </c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6.5" customHeight="1">
      <c r="A25" s="15"/>
      <c r="B25" s="54"/>
      <c r="C25" s="52"/>
      <c r="D25" s="67"/>
      <c r="E25" s="68">
        <v>44531.0</v>
      </c>
      <c r="F25" s="69" t="s">
        <v>24</v>
      </c>
      <c r="G25" s="70" t="s">
        <v>58</v>
      </c>
      <c r="H25" s="47">
        <v>204.0</v>
      </c>
      <c r="I25" s="71">
        <v>58.8</v>
      </c>
      <c r="J25" s="35">
        <f t="shared" si="1"/>
        <v>11995.2</v>
      </c>
      <c r="K25" s="35">
        <f>IF($G25="配息",配息轉帳費,ROUNDDOWN($J25*手續費率*手續費折扣,0))</f>
        <v>4</v>
      </c>
      <c r="L25" s="35">
        <f>IF($G25="賣出",ROUNDDOWN(J25*交易稅率,0),0)</f>
        <v>0</v>
      </c>
      <c r="M25" s="35">
        <f t="shared" si="2"/>
        <v>-11999.2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6.5" customHeight="1">
      <c r="A26" s="15"/>
      <c r="B26" s="54"/>
      <c r="C26" s="52"/>
      <c r="D26" s="67"/>
      <c r="E26" s="68">
        <v>44564.0</v>
      </c>
      <c r="F26" s="69" t="s">
        <v>24</v>
      </c>
      <c r="G26" s="70" t="s">
        <v>58</v>
      </c>
      <c r="H26" s="47">
        <v>236.0</v>
      </c>
      <c r="I26" s="71">
        <v>50.8</v>
      </c>
      <c r="J26" s="35">
        <f t="shared" si="1"/>
        <v>11988.8</v>
      </c>
      <c r="K26" s="35">
        <f>IF($G26="配息",配息轉帳費,ROUNDDOWN($J26*手續費率*手續費折扣,0))</f>
        <v>4</v>
      </c>
      <c r="L26" s="35">
        <f>IF($G26="賣出",ROUNDDOWN(J26*交易稅率,0),0)</f>
        <v>0</v>
      </c>
      <c r="M26" s="35">
        <f t="shared" si="2"/>
        <v>-11992.8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6.5" customHeight="1">
      <c r="A27" s="15"/>
      <c r="B27" s="54"/>
      <c r="C27" s="52"/>
      <c r="D27" s="67"/>
      <c r="E27" s="68">
        <v>44599.0</v>
      </c>
      <c r="F27" s="69" t="s">
        <v>24</v>
      </c>
      <c r="G27" s="70" t="s">
        <v>58</v>
      </c>
      <c r="H27" s="47">
        <v>239.0</v>
      </c>
      <c r="I27" s="71">
        <v>50.05</v>
      </c>
      <c r="J27" s="35">
        <f t="shared" si="1"/>
        <v>11961.95</v>
      </c>
      <c r="K27" s="35">
        <f>IF($G27="配息",配息轉帳費,ROUNDDOWN($J27*手續費率*手續費折扣,0))</f>
        <v>4</v>
      </c>
      <c r="L27" s="35">
        <f>IF($G27="賣出",ROUNDDOWN(J27*交易稅率,0),0)</f>
        <v>0</v>
      </c>
      <c r="M27" s="35">
        <f t="shared" si="2"/>
        <v>-11965.95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6.5" customHeight="1">
      <c r="A28" s="15"/>
      <c r="B28" s="54"/>
      <c r="C28" s="52"/>
      <c r="D28" s="67"/>
      <c r="E28" s="68">
        <v>44621.0</v>
      </c>
      <c r="F28" s="69" t="s">
        <v>24</v>
      </c>
      <c r="G28" s="70" t="s">
        <v>58</v>
      </c>
      <c r="H28" s="47">
        <v>215.0</v>
      </c>
      <c r="I28" s="71">
        <v>55.7</v>
      </c>
      <c r="J28" s="35">
        <f t="shared" si="1"/>
        <v>11975.5</v>
      </c>
      <c r="K28" s="35">
        <f>IF($G28="配息",配息轉帳費,ROUNDDOWN($J28*手續費率*手續費折扣,0))</f>
        <v>4</v>
      </c>
      <c r="L28" s="35">
        <f>IF($G28="賣出",ROUNDDOWN(J28*交易稅率,0),0)</f>
        <v>0</v>
      </c>
      <c r="M28" s="35">
        <f t="shared" si="2"/>
        <v>-11979.5</v>
      </c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6.5" customHeight="1">
      <c r="A29" s="15"/>
      <c r="B29" s="54"/>
      <c r="C29" s="52"/>
      <c r="D29" s="67"/>
      <c r="E29" s="68">
        <v>44652.0</v>
      </c>
      <c r="F29" s="69" t="s">
        <v>24</v>
      </c>
      <c r="G29" s="70" t="s">
        <v>58</v>
      </c>
      <c r="H29" s="47">
        <v>235.0</v>
      </c>
      <c r="I29" s="71">
        <v>50.95</v>
      </c>
      <c r="J29" s="35">
        <f t="shared" si="1"/>
        <v>11973.25</v>
      </c>
      <c r="K29" s="35">
        <f>IF($G29="配息",配息轉帳費,ROUNDDOWN($J29*手續費率*手續費折扣,0))</f>
        <v>4</v>
      </c>
      <c r="L29" s="35">
        <f>IF($G29="賣出",ROUNDDOWN(J29*交易稅率,0),0)</f>
        <v>0</v>
      </c>
      <c r="M29" s="35">
        <f t="shared" si="2"/>
        <v>-11977.25</v>
      </c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6.5" customHeight="1">
      <c r="A30" s="15"/>
      <c r="B30" s="54"/>
      <c r="C30" s="52"/>
      <c r="D30" s="67"/>
      <c r="E30" s="68">
        <v>44684.0</v>
      </c>
      <c r="F30" s="69" t="s">
        <v>24</v>
      </c>
      <c r="G30" s="70" t="s">
        <v>58</v>
      </c>
      <c r="H30" s="47">
        <v>251.0</v>
      </c>
      <c r="I30" s="71">
        <v>47.79</v>
      </c>
      <c r="J30" s="35">
        <f t="shared" si="1"/>
        <v>11995.29</v>
      </c>
      <c r="K30" s="35">
        <f>IF($G30="配息",配息轉帳費,ROUNDDOWN($J30*手續費率*手續費折扣,0))</f>
        <v>4</v>
      </c>
      <c r="L30" s="35">
        <f>IF($G30="賣出",ROUNDDOWN(J30*交易稅率,0),0)</f>
        <v>0</v>
      </c>
      <c r="M30" s="35">
        <f t="shared" si="2"/>
        <v>-11999.29</v>
      </c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6.5" customHeight="1">
      <c r="A31" s="15"/>
      <c r="B31" s="54"/>
      <c r="C31" s="52"/>
      <c r="D31" s="67"/>
      <c r="E31" s="68">
        <v>44713.0</v>
      </c>
      <c r="F31" s="69" t="s">
        <v>24</v>
      </c>
      <c r="G31" s="70" t="s">
        <v>58</v>
      </c>
      <c r="H31" s="47">
        <v>270.0</v>
      </c>
      <c r="I31" s="71">
        <v>44.32</v>
      </c>
      <c r="J31" s="35">
        <f t="shared" si="1"/>
        <v>11966.4</v>
      </c>
      <c r="K31" s="35">
        <f>IF($G31="配息",配息轉帳費,ROUNDDOWN($J31*手續費率*手續費折扣,0))</f>
        <v>4</v>
      </c>
      <c r="L31" s="35">
        <f>IF($G31="賣出",ROUNDDOWN(J31*交易稅率,0),0)</f>
        <v>0</v>
      </c>
      <c r="M31" s="35">
        <f t="shared" si="2"/>
        <v>-11970.4</v>
      </c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6.5" customHeight="1">
      <c r="A32" s="15"/>
      <c r="B32" s="54"/>
      <c r="C32" s="52"/>
      <c r="D32" s="67"/>
      <c r="E32" s="68">
        <v>44743.0</v>
      </c>
      <c r="F32" s="69" t="s">
        <v>24</v>
      </c>
      <c r="G32" s="70" t="s">
        <v>58</v>
      </c>
      <c r="H32" s="47">
        <v>241.0</v>
      </c>
      <c r="I32" s="71">
        <v>49.69</v>
      </c>
      <c r="J32" s="35">
        <f t="shared" si="1"/>
        <v>11975.29</v>
      </c>
      <c r="K32" s="35">
        <f>IF($G32="配息",配息轉帳費,ROUNDDOWN($J32*手續費率*手續費折扣,0))</f>
        <v>4</v>
      </c>
      <c r="L32" s="35">
        <f>IF($G32="賣出",ROUNDDOWN(J32*交易稅率,0),0)</f>
        <v>0</v>
      </c>
      <c r="M32" s="35">
        <f t="shared" si="2"/>
        <v>-11979.29</v>
      </c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6.5" customHeight="1">
      <c r="A33" s="15"/>
      <c r="B33" s="54"/>
      <c r="C33" s="52"/>
      <c r="D33" s="67"/>
      <c r="E33" s="68">
        <v>44774.0</v>
      </c>
      <c r="F33" s="69" t="s">
        <v>24</v>
      </c>
      <c r="G33" s="70" t="s">
        <v>58</v>
      </c>
      <c r="H33" s="47">
        <v>246.0</v>
      </c>
      <c r="I33" s="71">
        <v>48.77</v>
      </c>
      <c r="J33" s="35">
        <f t="shared" si="1"/>
        <v>11997.42</v>
      </c>
      <c r="K33" s="35">
        <f>IF($G33="配息",配息轉帳費,ROUNDDOWN($J33*手續費率*手續費折扣,0))</f>
        <v>4</v>
      </c>
      <c r="L33" s="35">
        <f>IF($G33="賣出",ROUNDDOWN(J33*交易稅率,0),0)</f>
        <v>0</v>
      </c>
      <c r="M33" s="35">
        <f t="shared" si="2"/>
        <v>-12001.42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6.5" customHeight="1">
      <c r="A34" s="15"/>
      <c r="B34" s="54"/>
      <c r="C34" s="52"/>
      <c r="D34" s="67"/>
      <c r="E34" s="68">
        <v>44805.0</v>
      </c>
      <c r="F34" s="69" t="s">
        <v>24</v>
      </c>
      <c r="G34" s="70" t="s">
        <v>58</v>
      </c>
      <c r="H34" s="47">
        <v>262.0</v>
      </c>
      <c r="I34" s="71">
        <v>45.79</v>
      </c>
      <c r="J34" s="35">
        <f t="shared" si="1"/>
        <v>11996.98</v>
      </c>
      <c r="K34" s="35">
        <f>IF($G34="配息",配息轉帳費,ROUNDDOWN($J34*手續費率*手續費折扣,0))</f>
        <v>4</v>
      </c>
      <c r="L34" s="35">
        <f>IF($G34="賣出",ROUNDDOWN(J34*交易稅率,0),0)</f>
        <v>0</v>
      </c>
      <c r="M34" s="35">
        <f t="shared" si="2"/>
        <v>-12000.98</v>
      </c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6.5" customHeight="1">
      <c r="A35" s="15"/>
      <c r="B35" s="54"/>
      <c r="C35" s="52"/>
      <c r="D35" s="67"/>
      <c r="E35" s="68">
        <v>44837.0</v>
      </c>
      <c r="F35" s="69" t="s">
        <v>24</v>
      </c>
      <c r="G35" s="70" t="s">
        <v>58</v>
      </c>
      <c r="H35" s="47">
        <v>251.0</v>
      </c>
      <c r="I35" s="71">
        <v>47.8</v>
      </c>
      <c r="J35" s="35">
        <f t="shared" si="1"/>
        <v>11997.8</v>
      </c>
      <c r="K35" s="35">
        <f>IF($G35="配息",配息轉帳費,ROUNDDOWN($J35*手續費率*手續費折扣,0))</f>
        <v>4</v>
      </c>
      <c r="L35" s="35">
        <f>IF($G35="賣出",ROUNDDOWN(J35*交易稅率,0),0)</f>
        <v>0</v>
      </c>
      <c r="M35" s="35">
        <f t="shared" si="2"/>
        <v>-12001.8</v>
      </c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6.5" customHeight="1">
      <c r="A36" s="15"/>
      <c r="B36" s="54"/>
      <c r="C36" s="52"/>
      <c r="D36" s="67"/>
      <c r="E36" s="68">
        <v>44866.0</v>
      </c>
      <c r="F36" s="69" t="s">
        <v>24</v>
      </c>
      <c r="G36" s="70" t="s">
        <v>58</v>
      </c>
      <c r="H36" s="47">
        <v>262.0</v>
      </c>
      <c r="I36" s="71">
        <v>45.8</v>
      </c>
      <c r="J36" s="35">
        <f t="shared" si="1"/>
        <v>11999.6</v>
      </c>
      <c r="K36" s="35">
        <f>IF($G36="配息",配息轉帳費,ROUNDDOWN($J36*手續費率*手續費折扣,0))</f>
        <v>4</v>
      </c>
      <c r="L36" s="35">
        <f>IF($G36="賣出",ROUNDDOWN(J36*交易稅率,0),0)</f>
        <v>0</v>
      </c>
      <c r="M36" s="35">
        <f t="shared" si="2"/>
        <v>-12003.6</v>
      </c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6.5" customHeight="1">
      <c r="A37" s="15"/>
      <c r="B37" s="54"/>
      <c r="C37" s="52"/>
      <c r="D37" s="67"/>
      <c r="E37" s="68">
        <v>44896.0</v>
      </c>
      <c r="F37" s="69" t="s">
        <v>24</v>
      </c>
      <c r="G37" s="70" t="s">
        <v>58</v>
      </c>
      <c r="H37" s="47">
        <v>277.0</v>
      </c>
      <c r="I37" s="71">
        <v>43.32</v>
      </c>
      <c r="J37" s="35">
        <f t="shared" si="1"/>
        <v>11999.64</v>
      </c>
      <c r="K37" s="35">
        <f>IF($G37="配息",配息轉帳費,ROUNDDOWN($J37*手續費率*手續費折扣,0))</f>
        <v>4</v>
      </c>
      <c r="L37" s="35">
        <f>IF($G37="賣出",ROUNDDOWN(J37*交易稅率,0),0)</f>
        <v>0</v>
      </c>
      <c r="M37" s="35">
        <f t="shared" si="2"/>
        <v>-12003.64</v>
      </c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6.5" customHeight="1">
      <c r="A38" s="15"/>
      <c r="B38" s="54"/>
      <c r="C38" s="52"/>
      <c r="D38" s="67"/>
      <c r="E38" s="68">
        <v>44929.0</v>
      </c>
      <c r="F38" s="69" t="s">
        <v>24</v>
      </c>
      <c r="G38" s="70" t="s">
        <v>58</v>
      </c>
      <c r="H38" s="47">
        <v>261.0</v>
      </c>
      <c r="I38" s="71">
        <v>45.9</v>
      </c>
      <c r="J38" s="35">
        <f t="shared" si="1"/>
        <v>11979.9</v>
      </c>
      <c r="K38" s="35">
        <f>IF($G38="配息",配息轉帳費,ROUNDDOWN($J38*手續費率*手續費折扣,0))</f>
        <v>4</v>
      </c>
      <c r="L38" s="35">
        <f>IF($G38="賣出",ROUNDDOWN(J38*交易稅率,0),0)</f>
        <v>0</v>
      </c>
      <c r="M38" s="35">
        <f t="shared" si="2"/>
        <v>-11983.9</v>
      </c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6.5" customHeight="1">
      <c r="A39" s="15"/>
      <c r="B39" s="54"/>
      <c r="C39" s="52"/>
      <c r="D39" s="67"/>
      <c r="E39" s="68">
        <v>44958.0</v>
      </c>
      <c r="F39" s="69" t="s">
        <v>24</v>
      </c>
      <c r="G39" s="70" t="s">
        <v>58</v>
      </c>
      <c r="H39" s="47">
        <v>251.0</v>
      </c>
      <c r="I39" s="71">
        <v>47.74</v>
      </c>
      <c r="J39" s="35">
        <f t="shared" si="1"/>
        <v>11982.74</v>
      </c>
      <c r="K39" s="35">
        <f>IF($G39="配息",配息轉帳費,ROUNDDOWN($J39*手續費率*手續費折扣,0))</f>
        <v>4</v>
      </c>
      <c r="L39" s="35">
        <f>IF($G39="賣出",ROUNDDOWN(J39*交易稅率,0),0)</f>
        <v>0</v>
      </c>
      <c r="M39" s="35">
        <f t="shared" si="2"/>
        <v>-11986.74</v>
      </c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6.5" customHeight="1">
      <c r="A40" s="15"/>
      <c r="B40" s="54"/>
      <c r="C40" s="52"/>
      <c r="D40" s="67"/>
      <c r="E40" s="68">
        <v>44986.0</v>
      </c>
      <c r="F40" s="69" t="s">
        <v>24</v>
      </c>
      <c r="G40" s="70" t="s">
        <v>58</v>
      </c>
      <c r="H40" s="47">
        <v>235.0</v>
      </c>
      <c r="I40" s="71">
        <v>51.05</v>
      </c>
      <c r="J40" s="35">
        <f t="shared" si="1"/>
        <v>11996.75</v>
      </c>
      <c r="K40" s="35">
        <f>IF($G40="配息",配息轉帳費,ROUNDDOWN($J40*手續費率*手續費折扣,0))</f>
        <v>4</v>
      </c>
      <c r="L40" s="35">
        <f>IF($G40="賣出",ROUNDDOWN(J40*交易稅率,0),0)</f>
        <v>0</v>
      </c>
      <c r="M40" s="35">
        <f t="shared" si="2"/>
        <v>-12000.75</v>
      </c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6.5" customHeight="1">
      <c r="A41" s="15"/>
      <c r="B41" s="54"/>
      <c r="C41" s="52"/>
      <c r="D41" s="67"/>
      <c r="E41" s="68">
        <v>45022.0</v>
      </c>
      <c r="F41" s="69" t="s">
        <v>24</v>
      </c>
      <c r="G41" s="70" t="s">
        <v>58</v>
      </c>
      <c r="H41" s="47">
        <v>231.0</v>
      </c>
      <c r="I41" s="71">
        <v>51.85</v>
      </c>
      <c r="J41" s="35">
        <f t="shared" si="1"/>
        <v>11977.35</v>
      </c>
      <c r="K41" s="35">
        <f>IF($G41="配息",配息轉帳費,ROUNDDOWN($J41*手續費率*手續費折扣,0))</f>
        <v>4</v>
      </c>
      <c r="L41" s="35">
        <f>IF($G41="賣出",ROUNDDOWN(J41*交易稅率,0),0)</f>
        <v>0</v>
      </c>
      <c r="M41" s="35">
        <f t="shared" si="2"/>
        <v>-11981.35</v>
      </c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6.5" customHeight="1">
      <c r="A42" s="15"/>
      <c r="B42" s="54"/>
      <c r="C42" s="52"/>
      <c r="D42" s="67"/>
      <c r="E42" s="68">
        <v>45048.0</v>
      </c>
      <c r="F42" s="69" t="s">
        <v>24</v>
      </c>
      <c r="G42" s="70" t="s">
        <v>58</v>
      </c>
      <c r="H42" s="47">
        <v>211.0</v>
      </c>
      <c r="I42" s="71">
        <v>56.75</v>
      </c>
      <c r="J42" s="35">
        <f t="shared" si="1"/>
        <v>11974.25</v>
      </c>
      <c r="K42" s="35">
        <f>IF($G42="配息",配息轉帳費,ROUNDDOWN($J42*手續費率*手續費折扣,0))</f>
        <v>4</v>
      </c>
      <c r="L42" s="35">
        <f>IF($G42="賣出",ROUNDDOWN(J42*交易稅率,0),0)</f>
        <v>0</v>
      </c>
      <c r="M42" s="35">
        <f t="shared" si="2"/>
        <v>-11978.25</v>
      </c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6.5" customHeight="1">
      <c r="A43" s="15"/>
      <c r="B43" s="54"/>
      <c r="C43" s="52"/>
      <c r="D43" s="67"/>
      <c r="E43" s="68">
        <v>45078.0</v>
      </c>
      <c r="F43" s="69" t="s">
        <v>24</v>
      </c>
      <c r="G43" s="70" t="s">
        <v>58</v>
      </c>
      <c r="H43" s="47">
        <v>200.0</v>
      </c>
      <c r="I43" s="71">
        <v>60.0</v>
      </c>
      <c r="J43" s="35">
        <f t="shared" si="1"/>
        <v>12000</v>
      </c>
      <c r="K43" s="35">
        <f>IF($G43="配息",配息轉帳費,ROUNDDOWN($J43*手續費率*手續費折扣,0))</f>
        <v>4</v>
      </c>
      <c r="L43" s="35">
        <f>IF($G43="賣出",ROUNDDOWN(J43*交易稅率,0),0)</f>
        <v>0</v>
      </c>
      <c r="M43" s="35">
        <f t="shared" si="2"/>
        <v>-12004</v>
      </c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6.5" customHeight="1">
      <c r="A44" s="15"/>
      <c r="B44" s="54"/>
      <c r="C44" s="52"/>
      <c r="D44" s="67"/>
      <c r="E44" s="68">
        <v>45110.0</v>
      </c>
      <c r="F44" s="69" t="s">
        <v>24</v>
      </c>
      <c r="G44" s="70" t="s">
        <v>58</v>
      </c>
      <c r="H44" s="47">
        <v>188.0</v>
      </c>
      <c r="I44" s="71">
        <v>63.6</v>
      </c>
      <c r="J44" s="35">
        <f t="shared" si="1"/>
        <v>11956.8</v>
      </c>
      <c r="K44" s="35">
        <f>IF($G44="配息",配息轉帳費,ROUNDDOWN($J44*手續費率*手續費折扣,0))</f>
        <v>4</v>
      </c>
      <c r="L44" s="35">
        <f>IF($G44="賣出",ROUNDDOWN(J44*交易稅率,0),0)</f>
        <v>0</v>
      </c>
      <c r="M44" s="35">
        <f t="shared" si="2"/>
        <v>-11960.8</v>
      </c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6.5" customHeight="1">
      <c r="A45" s="15"/>
      <c r="B45" s="54"/>
      <c r="C45" s="52"/>
      <c r="D45" s="67"/>
      <c r="E45" s="68">
        <v>45139.0</v>
      </c>
      <c r="F45" s="69" t="s">
        <v>24</v>
      </c>
      <c r="G45" s="70" t="s">
        <v>58</v>
      </c>
      <c r="H45" s="47">
        <v>189.0</v>
      </c>
      <c r="I45" s="71">
        <v>63.35</v>
      </c>
      <c r="J45" s="35">
        <f t="shared" si="1"/>
        <v>11973.15</v>
      </c>
      <c r="K45" s="35">
        <f>IF($G45="配息",配息轉帳費,ROUNDDOWN($J45*手續費率*手續費折扣,0))</f>
        <v>4</v>
      </c>
      <c r="L45" s="35">
        <f>IF($G45="賣出",ROUNDDOWN(J45*交易稅率,0),0)</f>
        <v>0</v>
      </c>
      <c r="M45" s="35">
        <f t="shared" si="2"/>
        <v>-11977.15</v>
      </c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6.5" customHeight="1">
      <c r="A46" s="15"/>
      <c r="B46" s="54"/>
      <c r="C46" s="52"/>
      <c r="D46" s="67"/>
      <c r="E46" s="68">
        <v>45170.0</v>
      </c>
      <c r="F46" s="69" t="s">
        <v>24</v>
      </c>
      <c r="G46" s="70" t="s">
        <v>58</v>
      </c>
      <c r="H46" s="47">
        <v>197.0</v>
      </c>
      <c r="I46" s="71">
        <v>60.7</v>
      </c>
      <c r="J46" s="35">
        <f t="shared" si="1"/>
        <v>11957.9</v>
      </c>
      <c r="K46" s="35">
        <f>IF($G46="配息",配息轉帳費,ROUNDDOWN($J46*手續費率*手續費折扣,0))</f>
        <v>4</v>
      </c>
      <c r="L46" s="35">
        <f>IF($G46="賣出",ROUNDDOWN(J46*交易稅率,0),0)</f>
        <v>0</v>
      </c>
      <c r="M46" s="35">
        <f t="shared" si="2"/>
        <v>-11961.9</v>
      </c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6.5" customHeight="1">
      <c r="A47" s="15"/>
      <c r="B47" s="54"/>
      <c r="C47" s="52"/>
      <c r="D47" s="67"/>
      <c r="E47" s="68">
        <v>45201.0</v>
      </c>
      <c r="F47" s="69" t="s">
        <v>24</v>
      </c>
      <c r="G47" s="70" t="s">
        <v>58</v>
      </c>
      <c r="H47" s="47">
        <v>201.0</v>
      </c>
      <c r="I47" s="71">
        <v>59.5</v>
      </c>
      <c r="J47" s="35">
        <f t="shared" si="1"/>
        <v>11959.5</v>
      </c>
      <c r="K47" s="35">
        <f>IF($G47="配息",配息轉帳費,ROUNDDOWN($J47*手續費率*手續費折扣,0))</f>
        <v>4</v>
      </c>
      <c r="L47" s="35">
        <f>IF($G47="賣出",ROUNDDOWN(J47*交易稅率,0),0)</f>
        <v>0</v>
      </c>
      <c r="M47" s="35">
        <f t="shared" si="2"/>
        <v>-11963.5</v>
      </c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6.5" customHeight="1">
      <c r="A48" s="15"/>
      <c r="B48" s="54"/>
      <c r="C48" s="52"/>
      <c r="D48" s="67"/>
      <c r="E48" s="68">
        <v>45231.0</v>
      </c>
      <c r="F48" s="69" t="s">
        <v>24</v>
      </c>
      <c r="G48" s="70" t="s">
        <v>58</v>
      </c>
      <c r="H48" s="47">
        <v>186.0</v>
      </c>
      <c r="I48" s="71">
        <v>64.25</v>
      </c>
      <c r="J48" s="35">
        <f t="shared" si="1"/>
        <v>11950.5</v>
      </c>
      <c r="K48" s="35">
        <f>IF($G48="配息",配息轉帳費,ROUNDDOWN($J48*手續費率*手續費折扣,0))</f>
        <v>4</v>
      </c>
      <c r="L48" s="35">
        <f>IF($G48="賣出",ROUNDDOWN(J48*交易稅率,0),0)</f>
        <v>0</v>
      </c>
      <c r="M48" s="35">
        <f t="shared" si="2"/>
        <v>-11954.5</v>
      </c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6.5" customHeight="1">
      <c r="A49" s="15"/>
      <c r="B49" s="54"/>
      <c r="C49" s="52"/>
      <c r="D49" s="67"/>
      <c r="E49" s="68">
        <v>45261.0</v>
      </c>
      <c r="F49" s="69" t="s">
        <v>24</v>
      </c>
      <c r="G49" s="70" t="s">
        <v>58</v>
      </c>
      <c r="H49" s="47">
        <v>179.0</v>
      </c>
      <c r="I49" s="71">
        <v>66.8</v>
      </c>
      <c r="J49" s="35">
        <f t="shared" si="1"/>
        <v>11957.2</v>
      </c>
      <c r="K49" s="35">
        <f>IF($G49="配息",配息轉帳費,ROUNDDOWN($J49*手續費率*手續費折扣,0))</f>
        <v>4</v>
      </c>
      <c r="L49" s="35">
        <f>IF($G49="賣出",ROUNDDOWN(J49*交易稅率,0),0)</f>
        <v>0</v>
      </c>
      <c r="M49" s="35">
        <f t="shared" si="2"/>
        <v>-11961.2</v>
      </c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6.5" customHeight="1">
      <c r="A50" s="15"/>
      <c r="B50" s="54"/>
      <c r="C50" s="52"/>
      <c r="D50" s="67"/>
      <c r="E50" s="68">
        <v>45293.0</v>
      </c>
      <c r="F50" s="69" t="s">
        <v>24</v>
      </c>
      <c r="G50" s="70" t="s">
        <v>58</v>
      </c>
      <c r="H50" s="47">
        <v>171.0</v>
      </c>
      <c r="I50" s="71">
        <v>69.8</v>
      </c>
      <c r="J50" s="35">
        <f t="shared" si="1"/>
        <v>11935.8</v>
      </c>
      <c r="K50" s="35">
        <f>IF($G50="配息",配息轉帳費,ROUNDDOWN($J50*手續費率*手續費折扣,0))</f>
        <v>4</v>
      </c>
      <c r="L50" s="35">
        <f>IF($G50="賣出",ROUNDDOWN(J50*交易稅率,0),0)</f>
        <v>0</v>
      </c>
      <c r="M50" s="35">
        <f t="shared" si="2"/>
        <v>-11939.8</v>
      </c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6.5" customHeight="1">
      <c r="A51" s="15"/>
      <c r="B51" s="54"/>
      <c r="C51" s="52"/>
      <c r="D51" s="67"/>
      <c r="E51" s="68">
        <v>45323.0</v>
      </c>
      <c r="F51" s="69" t="s">
        <v>24</v>
      </c>
      <c r="G51" s="70" t="s">
        <v>58</v>
      </c>
      <c r="H51" s="47">
        <v>164.0</v>
      </c>
      <c r="I51" s="71">
        <v>72.75</v>
      </c>
      <c r="J51" s="35">
        <f t="shared" si="1"/>
        <v>11931</v>
      </c>
      <c r="K51" s="35">
        <f>IF($G51="配息",配息轉帳費,ROUNDDOWN($J51*手續費率*手續費折扣,0))</f>
        <v>4</v>
      </c>
      <c r="L51" s="35">
        <f>IF($G51="賣出",ROUNDDOWN(J51*交易稅率,0),0)</f>
        <v>0</v>
      </c>
      <c r="M51" s="35">
        <f t="shared" si="2"/>
        <v>-11935</v>
      </c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6.5" customHeight="1">
      <c r="A52" s="15"/>
      <c r="B52" s="54"/>
      <c r="C52" s="52"/>
      <c r="D52" s="67"/>
      <c r="E52" s="68">
        <v>45352.0</v>
      </c>
      <c r="F52" s="69" t="s">
        <v>24</v>
      </c>
      <c r="G52" s="70" t="s">
        <v>58</v>
      </c>
      <c r="H52" s="47">
        <v>160.0</v>
      </c>
      <c r="I52" s="71">
        <v>74.7</v>
      </c>
      <c r="J52" s="35">
        <f t="shared" si="1"/>
        <v>11952</v>
      </c>
      <c r="K52" s="35">
        <f>IF($G52="配息",配息轉帳費,ROUNDDOWN($J52*手續費率*手續費折扣,0))</f>
        <v>4</v>
      </c>
      <c r="L52" s="35">
        <f>IF($G52="賣出",ROUNDDOWN(J52*交易稅率,0),0)</f>
        <v>0</v>
      </c>
      <c r="M52" s="35">
        <f t="shared" si="2"/>
        <v>-11956</v>
      </c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6.5" customHeight="1">
      <c r="A53" s="15"/>
      <c r="B53" s="54"/>
      <c r="C53" s="52"/>
      <c r="D53" s="67"/>
      <c r="E53" s="68">
        <v>45383.0</v>
      </c>
      <c r="F53" s="69" t="s">
        <v>24</v>
      </c>
      <c r="G53" s="70" t="s">
        <v>58</v>
      </c>
      <c r="H53" s="47">
        <v>161.0</v>
      </c>
      <c r="I53" s="71">
        <v>74.25</v>
      </c>
      <c r="J53" s="35">
        <f t="shared" si="1"/>
        <v>11954.25</v>
      </c>
      <c r="K53" s="35">
        <f>IF($G53="配息",配息轉帳費,ROUNDDOWN($J53*手續費率*手續費折扣,0))</f>
        <v>4</v>
      </c>
      <c r="L53" s="35">
        <f>IF($G53="賣出",ROUNDDOWN(J53*交易稅率,0),0)</f>
        <v>0</v>
      </c>
      <c r="M53" s="35">
        <f t="shared" si="2"/>
        <v>-11958.25</v>
      </c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6.5" customHeight="1">
      <c r="A54" s="15"/>
      <c r="B54" s="54"/>
      <c r="C54" s="52"/>
      <c r="D54" s="67"/>
      <c r="E54" s="68">
        <v>45414.0</v>
      </c>
      <c r="F54" s="69" t="s">
        <v>24</v>
      </c>
      <c r="G54" s="70" t="s">
        <v>58</v>
      </c>
      <c r="H54" s="47">
        <v>155.0</v>
      </c>
      <c r="I54" s="71">
        <v>77.25</v>
      </c>
      <c r="J54" s="35">
        <f t="shared" si="1"/>
        <v>11973.75</v>
      </c>
      <c r="K54" s="35">
        <f>IF($G54="配息",配息轉帳費,ROUNDDOWN($J54*手續費率*手續費折扣,0))</f>
        <v>4</v>
      </c>
      <c r="L54" s="35">
        <f>IF($G54="賣出",ROUNDDOWN(J54*交易稅率,0),0)</f>
        <v>0</v>
      </c>
      <c r="M54" s="35">
        <f t="shared" si="2"/>
        <v>-11977.75</v>
      </c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6.5" customHeight="1">
      <c r="A55" s="15"/>
      <c r="B55" s="54"/>
      <c r="C55" s="52"/>
      <c r="D55" s="67"/>
      <c r="E55" s="68">
        <v>45446.0</v>
      </c>
      <c r="F55" s="69" t="s">
        <v>24</v>
      </c>
      <c r="G55" s="70" t="s">
        <v>58</v>
      </c>
      <c r="H55" s="47">
        <v>144.0</v>
      </c>
      <c r="I55" s="71">
        <v>82.95</v>
      </c>
      <c r="J55" s="35">
        <f t="shared" si="1"/>
        <v>11944.8</v>
      </c>
      <c r="K55" s="35">
        <f>IF($G55="配息",配息轉帳費,ROUNDDOWN($J55*手續費率*手續費折扣,0))</f>
        <v>4</v>
      </c>
      <c r="L55" s="35">
        <f>IF($G55="賣出",ROUNDDOWN(J55*交易稅率,0),0)</f>
        <v>0</v>
      </c>
      <c r="M55" s="35">
        <f t="shared" si="2"/>
        <v>-11948.8</v>
      </c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6.5" customHeight="1">
      <c r="A56" s="15"/>
      <c r="B56" s="54"/>
      <c r="C56" s="52"/>
      <c r="D56" s="67"/>
      <c r="E56" s="68">
        <v>45474.0</v>
      </c>
      <c r="F56" s="69" t="s">
        <v>24</v>
      </c>
      <c r="G56" s="70" t="s">
        <v>58</v>
      </c>
      <c r="H56" s="47">
        <v>149.0</v>
      </c>
      <c r="I56" s="71">
        <v>80.2</v>
      </c>
      <c r="J56" s="35">
        <f t="shared" si="1"/>
        <v>11949.8</v>
      </c>
      <c r="K56" s="35">
        <f>IF($G56="配息",配息轉帳費,ROUNDDOWN($J56*手續費率*手續費折扣,0))</f>
        <v>4</v>
      </c>
      <c r="L56" s="35">
        <f>IF($G56="賣出",ROUNDDOWN(J56*交易稅率,0),0)</f>
        <v>0</v>
      </c>
      <c r="M56" s="35">
        <f t="shared" si="2"/>
        <v>-11953.8</v>
      </c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6.5" customHeight="1">
      <c r="A57" s="15"/>
      <c r="B57" s="54"/>
      <c r="C57" s="52"/>
      <c r="D57" s="67"/>
      <c r="E57" s="68">
        <v>45505.0</v>
      </c>
      <c r="F57" s="69" t="s">
        <v>24</v>
      </c>
      <c r="G57" s="70" t="s">
        <v>58</v>
      </c>
      <c r="H57" s="47">
        <v>150.0</v>
      </c>
      <c r="I57" s="71">
        <v>79.95</v>
      </c>
      <c r="J57" s="35">
        <f t="shared" si="1"/>
        <v>11992.5</v>
      </c>
      <c r="K57" s="35">
        <f>IF($G57="配息",配息轉帳費,ROUNDDOWN($J57*手續費率*手續費折扣,0))</f>
        <v>4</v>
      </c>
      <c r="L57" s="35">
        <f>IF($G57="賣出",ROUNDDOWN(J57*交易稅率,0),0)</f>
        <v>0</v>
      </c>
      <c r="M57" s="35">
        <f t="shared" si="2"/>
        <v>-11996.5</v>
      </c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6.5" customHeight="1">
      <c r="A58" s="15"/>
      <c r="B58" s="54"/>
      <c r="C58" s="52"/>
      <c r="D58" s="67"/>
      <c r="E58" s="68">
        <v>45537.0</v>
      </c>
      <c r="F58" s="69" t="s">
        <v>24</v>
      </c>
      <c r="G58" s="70" t="s">
        <v>58</v>
      </c>
      <c r="H58" s="47">
        <v>147.0</v>
      </c>
      <c r="I58" s="71">
        <v>81.3</v>
      </c>
      <c r="J58" s="35">
        <f t="shared" si="1"/>
        <v>11951.1</v>
      </c>
      <c r="K58" s="35">
        <f>IF($G58="配息",配息轉帳費,ROUNDDOWN($J58*手續費率*手續費折扣,0))</f>
        <v>4</v>
      </c>
      <c r="L58" s="35">
        <f>IF($G58="賣出",ROUNDDOWN(J58*交易稅率,0),0)</f>
        <v>0</v>
      </c>
      <c r="M58" s="35">
        <f t="shared" si="2"/>
        <v>-11955.1</v>
      </c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6.5" customHeight="1">
      <c r="A59" s="15"/>
      <c r="B59" s="54"/>
      <c r="C59" s="52"/>
      <c r="D59" s="67"/>
      <c r="E59" s="68">
        <v>45566.0</v>
      </c>
      <c r="F59" s="69" t="s">
        <v>24</v>
      </c>
      <c r="G59" s="70" t="s">
        <v>58</v>
      </c>
      <c r="H59" s="47">
        <v>141.0</v>
      </c>
      <c r="I59" s="71">
        <v>84.8</v>
      </c>
      <c r="J59" s="35">
        <f t="shared" si="1"/>
        <v>11956.8</v>
      </c>
      <c r="K59" s="35">
        <f>IF($G59="配息",配息轉帳費,ROUNDDOWN($J59*手續費率*手續費折扣,0))</f>
        <v>4</v>
      </c>
      <c r="L59" s="35">
        <f>IF($G59="賣出",ROUNDDOWN(J59*交易稅率,0),0)</f>
        <v>0</v>
      </c>
      <c r="M59" s="35">
        <f t="shared" si="2"/>
        <v>-11960.8</v>
      </c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6.5" customHeight="1">
      <c r="A60" s="15"/>
      <c r="B60" s="54"/>
      <c r="C60" s="52"/>
      <c r="D60" s="67"/>
      <c r="E60" s="68">
        <v>45597.0</v>
      </c>
      <c r="F60" s="69" t="s">
        <v>24</v>
      </c>
      <c r="G60" s="70" t="s">
        <v>58</v>
      </c>
      <c r="H60" s="47">
        <v>137.0</v>
      </c>
      <c r="I60" s="71">
        <v>87.3</v>
      </c>
      <c r="J60" s="35">
        <f t="shared" si="1"/>
        <v>11960.1</v>
      </c>
      <c r="K60" s="35">
        <f>IF($G60="配息",配息轉帳費,ROUNDDOWN($J60*手續費率*手續費折扣,0))</f>
        <v>4</v>
      </c>
      <c r="L60" s="35">
        <f>IF($G60="賣出",ROUNDDOWN(J60*交易稅率,0),0)</f>
        <v>0</v>
      </c>
      <c r="M60" s="35">
        <f t="shared" si="2"/>
        <v>-11964.1</v>
      </c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6.5" customHeight="1">
      <c r="A61" s="15"/>
      <c r="B61" s="54"/>
      <c r="C61" s="52"/>
      <c r="D61" s="67"/>
      <c r="E61" s="68">
        <v>45628.0</v>
      </c>
      <c r="F61" s="69" t="s">
        <v>24</v>
      </c>
      <c r="G61" s="70" t="s">
        <v>58</v>
      </c>
      <c r="H61" s="47">
        <v>134.0</v>
      </c>
      <c r="I61" s="71">
        <v>89.4</v>
      </c>
      <c r="J61" s="35">
        <f t="shared" si="1"/>
        <v>11979.6</v>
      </c>
      <c r="K61" s="35">
        <f>IF($G61="配息",配息轉帳費,ROUNDDOWN($J61*手續費率*手續費折扣,0))</f>
        <v>4</v>
      </c>
      <c r="L61" s="35">
        <f>IF($G61="賣出",ROUNDDOWN(J61*交易稅率,0),0)</f>
        <v>0</v>
      </c>
      <c r="M61" s="35">
        <f t="shared" si="2"/>
        <v>-11983.6</v>
      </c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6.5" customHeight="1">
      <c r="A62" s="15"/>
      <c r="B62" s="54"/>
      <c r="C62" s="52"/>
      <c r="D62" s="67"/>
      <c r="E62" s="68">
        <v>43832.0</v>
      </c>
      <c r="F62" s="84" t="s">
        <v>27</v>
      </c>
      <c r="G62" s="70" t="s">
        <v>58</v>
      </c>
      <c r="H62" s="47">
        <v>247.0</v>
      </c>
      <c r="I62" s="71">
        <v>48.46</v>
      </c>
      <c r="J62" s="35">
        <f t="shared" si="1"/>
        <v>11969.62</v>
      </c>
      <c r="K62" s="35">
        <f>IF($G62="配息",配息轉帳費,ROUNDDOWN($J62*手續費率*手續費折扣,0))</f>
        <v>4</v>
      </c>
      <c r="L62" s="35">
        <f>IF($G62="賣出",ROUNDDOWN(J62*交易稅率,0),0)</f>
        <v>0</v>
      </c>
      <c r="M62" s="35">
        <f t="shared" si="2"/>
        <v>-11973.62</v>
      </c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6.5" customHeight="1">
      <c r="A63" s="15"/>
      <c r="B63" s="54"/>
      <c r="C63" s="52"/>
      <c r="D63" s="67"/>
      <c r="E63" s="68">
        <v>43864.0</v>
      </c>
      <c r="F63" s="84" t="s">
        <v>27</v>
      </c>
      <c r="G63" s="70" t="s">
        <v>58</v>
      </c>
      <c r="H63" s="47">
        <v>277.0</v>
      </c>
      <c r="I63" s="71">
        <v>43.19</v>
      </c>
      <c r="J63" s="35">
        <f t="shared" si="1"/>
        <v>11963.63</v>
      </c>
      <c r="K63" s="35">
        <f>IF($G63="配息",配息轉帳費,ROUNDDOWN($J63*手續費率*手續費折扣,0))</f>
        <v>4</v>
      </c>
      <c r="L63" s="35">
        <f>IF($G63="賣出",ROUNDDOWN(J63*交易稅率,0),0)</f>
        <v>0</v>
      </c>
      <c r="M63" s="35">
        <f t="shared" si="2"/>
        <v>-11967.63</v>
      </c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6.5" customHeight="1">
      <c r="A64" s="15"/>
      <c r="B64" s="54"/>
      <c r="C64" s="52"/>
      <c r="D64" s="67"/>
      <c r="E64" s="68">
        <v>43892.0</v>
      </c>
      <c r="F64" s="84" t="s">
        <v>27</v>
      </c>
      <c r="G64" s="70" t="s">
        <v>58</v>
      </c>
      <c r="H64" s="47">
        <v>368.0</v>
      </c>
      <c r="I64" s="71">
        <v>32.57</v>
      </c>
      <c r="J64" s="35">
        <f t="shared" si="1"/>
        <v>11985.76</v>
      </c>
      <c r="K64" s="35">
        <f>IF($G64="配息",配息轉帳費,ROUNDDOWN($J64*手續費率*手續費折扣,0))</f>
        <v>4</v>
      </c>
      <c r="L64" s="35">
        <f>IF($G64="賣出",ROUNDDOWN(J64*交易稅率,0),0)</f>
        <v>0</v>
      </c>
      <c r="M64" s="35">
        <f t="shared" si="2"/>
        <v>-11989.76</v>
      </c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6.5" customHeight="1">
      <c r="A65" s="15"/>
      <c r="B65" s="54"/>
      <c r="C65" s="52"/>
      <c r="D65" s="67"/>
      <c r="E65" s="68">
        <v>43922.0</v>
      </c>
      <c r="F65" s="84" t="s">
        <v>27</v>
      </c>
      <c r="G65" s="70" t="s">
        <v>58</v>
      </c>
      <c r="H65" s="47">
        <v>277.0</v>
      </c>
      <c r="I65" s="71">
        <v>43.18</v>
      </c>
      <c r="J65" s="35">
        <f t="shared" si="1"/>
        <v>11960.86</v>
      </c>
      <c r="K65" s="35">
        <f>IF($G65="配息",配息轉帳費,ROUNDDOWN($J65*手續費率*手續費折扣,0))</f>
        <v>4</v>
      </c>
      <c r="L65" s="35">
        <f>IF($G65="賣出",ROUNDDOWN(J65*交易稅率,0),0)</f>
        <v>0</v>
      </c>
      <c r="M65" s="35">
        <f t="shared" si="2"/>
        <v>-11964.86</v>
      </c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6.5" customHeight="1">
      <c r="A66" s="15"/>
      <c r="B66" s="54"/>
      <c r="C66" s="52"/>
      <c r="D66" s="67"/>
      <c r="E66" s="68">
        <v>43955.0</v>
      </c>
      <c r="F66" s="84" t="s">
        <v>27</v>
      </c>
      <c r="G66" s="70" t="s">
        <v>58</v>
      </c>
      <c r="H66" s="47">
        <v>259.0</v>
      </c>
      <c r="I66" s="71">
        <v>46.21</v>
      </c>
      <c r="J66" s="35">
        <f t="shared" si="1"/>
        <v>11968.39</v>
      </c>
      <c r="K66" s="35">
        <f>IF($G66="配息",配息轉帳費,ROUNDDOWN($J66*手續費率*手續費折扣,0))</f>
        <v>4</v>
      </c>
      <c r="L66" s="35">
        <f>IF($G66="賣出",ROUNDDOWN(J66*交易稅率,0),0)</f>
        <v>0</v>
      </c>
      <c r="M66" s="35">
        <f t="shared" si="2"/>
        <v>-11972.39</v>
      </c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6.5" customHeight="1">
      <c r="A67" s="15"/>
      <c r="B67" s="54"/>
      <c r="C67" s="52"/>
      <c r="D67" s="67"/>
      <c r="E67" s="68">
        <v>43983.0</v>
      </c>
      <c r="F67" s="84" t="s">
        <v>27</v>
      </c>
      <c r="G67" s="70" t="s">
        <v>58</v>
      </c>
      <c r="H67" s="47">
        <v>232.0</v>
      </c>
      <c r="I67" s="71">
        <v>51.6</v>
      </c>
      <c r="J67" s="35">
        <f t="shared" si="1"/>
        <v>11971.2</v>
      </c>
      <c r="K67" s="35">
        <f>IF($G67="配息",配息轉帳費,ROUNDDOWN($J67*手續費率*手續費折扣,0))</f>
        <v>4</v>
      </c>
      <c r="L67" s="35">
        <f>IF($G67="賣出",ROUNDDOWN(J67*交易稅率,0),0)</f>
        <v>0</v>
      </c>
      <c r="M67" s="35">
        <f t="shared" si="2"/>
        <v>-11975.2</v>
      </c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6.5" customHeight="1">
      <c r="A68" s="15"/>
      <c r="B68" s="54"/>
      <c r="C68" s="52"/>
      <c r="D68" s="67"/>
      <c r="E68" s="68">
        <v>44013.0</v>
      </c>
      <c r="F68" s="84" t="s">
        <v>27</v>
      </c>
      <c r="G68" s="70" t="s">
        <v>58</v>
      </c>
      <c r="H68" s="47">
        <v>199.0</v>
      </c>
      <c r="I68" s="71">
        <v>60.25</v>
      </c>
      <c r="J68" s="35">
        <f t="shared" si="1"/>
        <v>11989.75</v>
      </c>
      <c r="K68" s="35">
        <f>IF($G68="配息",配息轉帳費,ROUNDDOWN($J68*手續費率*手續費折扣,0))</f>
        <v>4</v>
      </c>
      <c r="L68" s="35">
        <f>IF($G68="賣出",ROUNDDOWN(J68*交易稅率,0),0)</f>
        <v>0</v>
      </c>
      <c r="M68" s="35">
        <f t="shared" si="2"/>
        <v>-11993.75</v>
      </c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6.5" customHeight="1">
      <c r="A69" s="15"/>
      <c r="B69" s="54"/>
      <c r="C69" s="52"/>
      <c r="D69" s="67"/>
      <c r="E69" s="68">
        <v>44046.0</v>
      </c>
      <c r="F69" s="84" t="s">
        <v>27</v>
      </c>
      <c r="G69" s="70" t="s">
        <v>58</v>
      </c>
      <c r="H69" s="47">
        <v>161.0</v>
      </c>
      <c r="I69" s="71">
        <v>74.2</v>
      </c>
      <c r="J69" s="35">
        <f t="shared" si="1"/>
        <v>11946.2</v>
      </c>
      <c r="K69" s="35">
        <f>IF($G69="配息",配息轉帳費,ROUNDDOWN($J69*手續費率*手續費折扣,0))</f>
        <v>4</v>
      </c>
      <c r="L69" s="35">
        <f>IF($G69="賣出",ROUNDDOWN(J69*交易稅率,0),0)</f>
        <v>0</v>
      </c>
      <c r="M69" s="35">
        <f t="shared" si="2"/>
        <v>-11950.2</v>
      </c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6.5" customHeight="1">
      <c r="A70" s="15"/>
      <c r="B70" s="54"/>
      <c r="C70" s="52"/>
      <c r="D70" s="67"/>
      <c r="E70" s="68">
        <v>44075.0</v>
      </c>
      <c r="F70" s="84" t="s">
        <v>27</v>
      </c>
      <c r="G70" s="70" t="s">
        <v>58</v>
      </c>
      <c r="H70" s="47">
        <v>187.0</v>
      </c>
      <c r="I70" s="71">
        <v>64.1</v>
      </c>
      <c r="J70" s="35">
        <f t="shared" si="1"/>
        <v>11986.7</v>
      </c>
      <c r="K70" s="35">
        <f>IF($G70="配息",配息轉帳費,ROUNDDOWN($J70*手續費率*手續費折扣,0))</f>
        <v>4</v>
      </c>
      <c r="L70" s="35">
        <f>IF($G70="賣出",ROUNDDOWN(J70*交易稅率,0),0)</f>
        <v>0</v>
      </c>
      <c r="M70" s="35">
        <f t="shared" si="2"/>
        <v>-11990.7</v>
      </c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6.5" customHeight="1">
      <c r="A71" s="15"/>
      <c r="B71" s="54"/>
      <c r="C71" s="52"/>
      <c r="D71" s="67"/>
      <c r="E71" s="68">
        <v>44109.0</v>
      </c>
      <c r="F71" s="84" t="s">
        <v>27</v>
      </c>
      <c r="G71" s="70" t="s">
        <v>58</v>
      </c>
      <c r="H71" s="47">
        <v>193.0</v>
      </c>
      <c r="I71" s="71">
        <v>62.0</v>
      </c>
      <c r="J71" s="35">
        <f t="shared" si="1"/>
        <v>11966</v>
      </c>
      <c r="K71" s="35">
        <f>IF($G71="配息",配息轉帳費,ROUNDDOWN($J71*手續費率*手續費折扣,0))</f>
        <v>4</v>
      </c>
      <c r="L71" s="35">
        <f>IF($G71="賣出",ROUNDDOWN(J71*交易稅率,0),0)</f>
        <v>0</v>
      </c>
      <c r="M71" s="35">
        <f t="shared" si="2"/>
        <v>-11970</v>
      </c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6.5" customHeight="1">
      <c r="A72" s="15"/>
      <c r="B72" s="54"/>
      <c r="C72" s="52"/>
      <c r="D72" s="67"/>
      <c r="E72" s="68">
        <v>44137.0</v>
      </c>
      <c r="F72" s="84" t="s">
        <v>27</v>
      </c>
      <c r="G72" s="70" t="s">
        <v>58</v>
      </c>
      <c r="H72" s="47">
        <v>161.0</v>
      </c>
      <c r="I72" s="71">
        <v>74.15</v>
      </c>
      <c r="J72" s="35">
        <f t="shared" si="1"/>
        <v>11938.15</v>
      </c>
      <c r="K72" s="35">
        <f>IF($G72="配息",配息轉帳費,ROUNDDOWN($J72*手續費率*手續費折扣,0))</f>
        <v>4</v>
      </c>
      <c r="L72" s="35">
        <f>IF($G72="賣出",ROUNDDOWN(J72*交易稅率,0),0)</f>
        <v>0</v>
      </c>
      <c r="M72" s="35">
        <f t="shared" si="2"/>
        <v>-11942.15</v>
      </c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6.5" customHeight="1">
      <c r="A73" s="15"/>
      <c r="B73" s="54"/>
      <c r="C73" s="52"/>
      <c r="D73" s="67"/>
      <c r="E73" s="68">
        <v>44166.0</v>
      </c>
      <c r="F73" s="84" t="s">
        <v>27</v>
      </c>
      <c r="G73" s="70" t="s">
        <v>58</v>
      </c>
      <c r="H73" s="47">
        <v>146.0</v>
      </c>
      <c r="I73" s="71">
        <v>81.65</v>
      </c>
      <c r="J73" s="35">
        <f t="shared" si="1"/>
        <v>11920.9</v>
      </c>
      <c r="K73" s="35">
        <f>IF($G73="配息",配息轉帳費,ROUNDDOWN($J73*手續費率*手續費折扣,0))</f>
        <v>4</v>
      </c>
      <c r="L73" s="35">
        <f>IF($G73="賣出",ROUNDDOWN(J73*交易稅率,0),0)</f>
        <v>0</v>
      </c>
      <c r="M73" s="35">
        <f t="shared" si="2"/>
        <v>-11924.9</v>
      </c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6.5" customHeight="1">
      <c r="A74" s="15"/>
      <c r="B74" s="54"/>
      <c r="C74" s="52"/>
      <c r="D74" s="67"/>
      <c r="E74" s="68">
        <v>44200.0</v>
      </c>
      <c r="F74" s="84" t="s">
        <v>27</v>
      </c>
      <c r="G74" s="70" t="s">
        <v>58</v>
      </c>
      <c r="H74" s="47">
        <v>144.0</v>
      </c>
      <c r="I74" s="71">
        <v>83.05</v>
      </c>
      <c r="J74" s="35">
        <f t="shared" si="1"/>
        <v>11959.2</v>
      </c>
      <c r="K74" s="35">
        <f>IF($G74="配息",配息轉帳費,ROUNDDOWN($J74*手續費率*手續費折扣,0))</f>
        <v>4</v>
      </c>
      <c r="L74" s="35">
        <f>IF($G74="賣出",ROUNDDOWN(J74*交易稅率,0),0)</f>
        <v>0</v>
      </c>
      <c r="M74" s="35">
        <f t="shared" si="2"/>
        <v>-11963.2</v>
      </c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6.5" customHeight="1">
      <c r="A75" s="15"/>
      <c r="B75" s="54"/>
      <c r="C75" s="52"/>
      <c r="D75" s="67"/>
      <c r="E75" s="68">
        <v>44228.0</v>
      </c>
      <c r="F75" s="84" t="s">
        <v>27</v>
      </c>
      <c r="G75" s="70" t="s">
        <v>58</v>
      </c>
      <c r="H75" s="47">
        <v>151.0</v>
      </c>
      <c r="I75" s="71">
        <v>79.35</v>
      </c>
      <c r="J75" s="35">
        <f t="shared" si="1"/>
        <v>11981.85</v>
      </c>
      <c r="K75" s="35">
        <f>IF($G75="配息",配息轉帳費,ROUNDDOWN($J75*手續費率*手續費折扣,0))</f>
        <v>4</v>
      </c>
      <c r="L75" s="35">
        <f>IF($G75="賣出",ROUNDDOWN(J75*交易稅率,0),0)</f>
        <v>0</v>
      </c>
      <c r="M75" s="35">
        <f t="shared" si="2"/>
        <v>-11985.85</v>
      </c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6.5" customHeight="1">
      <c r="A76" s="15"/>
      <c r="B76" s="54"/>
      <c r="C76" s="52"/>
      <c r="D76" s="67"/>
      <c r="E76" s="68">
        <v>44257.0</v>
      </c>
      <c r="F76" s="84" t="s">
        <v>27</v>
      </c>
      <c r="G76" s="70" t="s">
        <v>58</v>
      </c>
      <c r="H76" s="47">
        <v>148.0</v>
      </c>
      <c r="I76" s="71">
        <v>80.85</v>
      </c>
      <c r="J76" s="35">
        <f t="shared" si="1"/>
        <v>11965.8</v>
      </c>
      <c r="K76" s="35">
        <f>IF($G76="配息",配息轉帳費,ROUNDDOWN($J76*手續費率*手續費折扣,0))</f>
        <v>4</v>
      </c>
      <c r="L76" s="35">
        <f>IF($G76="賣出",ROUNDDOWN(J76*交易稅率,0),0)</f>
        <v>0</v>
      </c>
      <c r="M76" s="35">
        <f t="shared" si="2"/>
        <v>-11969.8</v>
      </c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6.5" customHeight="1">
      <c r="A77" s="15"/>
      <c r="B77" s="54"/>
      <c r="C77" s="52"/>
      <c r="D77" s="67"/>
      <c r="E77" s="68">
        <v>44287.0</v>
      </c>
      <c r="F77" s="84" t="s">
        <v>27</v>
      </c>
      <c r="G77" s="70" t="s">
        <v>58</v>
      </c>
      <c r="H77" s="47">
        <v>126.0</v>
      </c>
      <c r="I77" s="71">
        <v>95.05</v>
      </c>
      <c r="J77" s="35">
        <f t="shared" si="1"/>
        <v>11976.3</v>
      </c>
      <c r="K77" s="35">
        <f>IF($G77="配息",配息轉帳費,ROUNDDOWN($J77*手續費率*手續費折扣,0))</f>
        <v>4</v>
      </c>
      <c r="L77" s="35">
        <f>IF($G77="賣出",ROUNDDOWN(J77*交易稅率,0),0)</f>
        <v>0</v>
      </c>
      <c r="M77" s="35">
        <f t="shared" si="2"/>
        <v>-11980.3</v>
      </c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6.5" customHeight="1">
      <c r="A78" s="15"/>
      <c r="B78" s="54"/>
      <c r="C78" s="52"/>
      <c r="D78" s="67"/>
      <c r="E78" s="68">
        <v>44319.0</v>
      </c>
      <c r="F78" s="84" t="s">
        <v>27</v>
      </c>
      <c r="G78" s="70" t="s">
        <v>58</v>
      </c>
      <c r="H78" s="47">
        <v>132.0</v>
      </c>
      <c r="I78" s="71">
        <v>90.25</v>
      </c>
      <c r="J78" s="35">
        <f t="shared" si="1"/>
        <v>11913</v>
      </c>
      <c r="K78" s="35">
        <f>IF($G78="配息",配息轉帳費,ROUNDDOWN($J78*手續費率*手續費折扣,0))</f>
        <v>4</v>
      </c>
      <c r="L78" s="35">
        <f>IF($G78="賣出",ROUNDDOWN(J78*交易稅率,0),0)</f>
        <v>0</v>
      </c>
      <c r="M78" s="35">
        <f t="shared" si="2"/>
        <v>-11917</v>
      </c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6.5" customHeight="1">
      <c r="A79" s="15"/>
      <c r="B79" s="54"/>
      <c r="C79" s="52"/>
      <c r="D79" s="67"/>
      <c r="E79" s="68">
        <v>44348.0</v>
      </c>
      <c r="F79" s="84" t="s">
        <v>27</v>
      </c>
      <c r="G79" s="70" t="s">
        <v>58</v>
      </c>
      <c r="H79" s="47">
        <v>117.0</v>
      </c>
      <c r="I79" s="71">
        <v>102.35</v>
      </c>
      <c r="J79" s="35">
        <f t="shared" si="1"/>
        <v>11974.95</v>
      </c>
      <c r="K79" s="35">
        <f>IF($G79="配息",配息轉帳費,ROUNDDOWN($J79*手續費率*手續費折扣,0))</f>
        <v>4</v>
      </c>
      <c r="L79" s="35">
        <f>IF($G79="賣出",ROUNDDOWN(J79*交易稅率,0),0)</f>
        <v>0</v>
      </c>
      <c r="M79" s="35">
        <f t="shared" si="2"/>
        <v>-11978.95</v>
      </c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6.5" customHeight="1">
      <c r="A80" s="15"/>
      <c r="B80" s="54"/>
      <c r="C80" s="52"/>
      <c r="D80" s="67"/>
      <c r="E80" s="68">
        <v>44378.0</v>
      </c>
      <c r="F80" s="84" t="s">
        <v>27</v>
      </c>
      <c r="G80" s="70" t="s">
        <v>58</v>
      </c>
      <c r="H80" s="47">
        <v>113.0</v>
      </c>
      <c r="I80" s="71">
        <v>105.45</v>
      </c>
      <c r="J80" s="35">
        <f t="shared" si="1"/>
        <v>11915.85</v>
      </c>
      <c r="K80" s="35">
        <f>IF($G80="配息",配息轉帳費,ROUNDDOWN($J80*手續費率*手續費折扣,0))</f>
        <v>4</v>
      </c>
      <c r="L80" s="35">
        <f>IF($G80="賣出",ROUNDDOWN(J80*交易稅率,0),0)</f>
        <v>0</v>
      </c>
      <c r="M80" s="35">
        <f t="shared" si="2"/>
        <v>-11919.85</v>
      </c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6.5" customHeight="1">
      <c r="A81" s="15"/>
      <c r="B81" s="54"/>
      <c r="C81" s="52"/>
      <c r="D81" s="67"/>
      <c r="E81" s="68">
        <v>44410.0</v>
      </c>
      <c r="F81" s="84" t="s">
        <v>27</v>
      </c>
      <c r="G81" s="70" t="s">
        <v>58</v>
      </c>
      <c r="H81" s="47">
        <v>102.0</v>
      </c>
      <c r="I81" s="71">
        <v>117.55</v>
      </c>
      <c r="J81" s="35">
        <f t="shared" si="1"/>
        <v>11990.1</v>
      </c>
      <c r="K81" s="35">
        <f>IF($G81="配息",配息轉帳費,ROUNDDOWN($J81*手續費率*手續費折扣,0))</f>
        <v>4</v>
      </c>
      <c r="L81" s="35">
        <f>IF($G81="賣出",ROUNDDOWN(J81*交易稅率,0),0)</f>
        <v>0</v>
      </c>
      <c r="M81" s="35">
        <f t="shared" si="2"/>
        <v>-11994.1</v>
      </c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6.5" customHeight="1">
      <c r="A82" s="15"/>
      <c r="B82" s="54"/>
      <c r="C82" s="52"/>
      <c r="D82" s="67"/>
      <c r="E82" s="68">
        <v>44440.0</v>
      </c>
      <c r="F82" s="84" t="s">
        <v>27</v>
      </c>
      <c r="G82" s="70" t="s">
        <v>58</v>
      </c>
      <c r="H82" s="47">
        <v>113.0</v>
      </c>
      <c r="I82" s="71">
        <v>105.95</v>
      </c>
      <c r="J82" s="35">
        <f t="shared" si="1"/>
        <v>11972.35</v>
      </c>
      <c r="K82" s="35">
        <f>IF($G82="配息",配息轉帳費,ROUNDDOWN($J82*手續費率*手續費折扣,0))</f>
        <v>4</v>
      </c>
      <c r="L82" s="35">
        <f>IF($G82="賣出",ROUNDDOWN(J82*交易稅率,0),0)</f>
        <v>0</v>
      </c>
      <c r="M82" s="35">
        <f t="shared" si="2"/>
        <v>-11976.35</v>
      </c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6.5" customHeight="1">
      <c r="A83" s="15"/>
      <c r="B83" s="54"/>
      <c r="C83" s="52"/>
      <c r="D83" s="67"/>
      <c r="E83" s="68">
        <v>44470.0</v>
      </c>
      <c r="F83" s="84" t="s">
        <v>27</v>
      </c>
      <c r="G83" s="70" t="s">
        <v>58</v>
      </c>
      <c r="H83" s="47">
        <v>103.0</v>
      </c>
      <c r="I83" s="71">
        <v>116.25</v>
      </c>
      <c r="J83" s="35">
        <f t="shared" si="1"/>
        <v>11973.75</v>
      </c>
      <c r="K83" s="35">
        <f>IF($G83="配息",配息轉帳費,ROUNDDOWN($J83*手續費率*手續費折扣,0))</f>
        <v>4</v>
      </c>
      <c r="L83" s="35">
        <f>IF($G83="賣出",ROUNDDOWN(J83*交易稅率,0),0)</f>
        <v>0</v>
      </c>
      <c r="M83" s="35">
        <f t="shared" si="2"/>
        <v>-11977.75</v>
      </c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6.5" customHeight="1">
      <c r="A84" s="15"/>
      <c r="B84" s="54"/>
      <c r="C84" s="52"/>
      <c r="D84" s="67"/>
      <c r="E84" s="68">
        <v>44501.0</v>
      </c>
      <c r="F84" s="84" t="s">
        <v>27</v>
      </c>
      <c r="G84" s="70" t="s">
        <v>58</v>
      </c>
      <c r="H84" s="47">
        <v>94.0</v>
      </c>
      <c r="I84" s="71">
        <v>126.95</v>
      </c>
      <c r="J84" s="35">
        <f t="shared" si="1"/>
        <v>11933.3</v>
      </c>
      <c r="K84" s="35">
        <f>IF($G84="配息",配息轉帳費,ROUNDDOWN($J84*手續費率*手續費折扣,0))</f>
        <v>4</v>
      </c>
      <c r="L84" s="35">
        <f>IF($G84="賣出",ROUNDDOWN(J84*交易稅率,0),0)</f>
        <v>0</v>
      </c>
      <c r="M84" s="35">
        <f t="shared" si="2"/>
        <v>-11937.3</v>
      </c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6.5" customHeight="1">
      <c r="A85" s="15"/>
      <c r="B85" s="54"/>
      <c r="C85" s="52"/>
      <c r="D85" s="67"/>
      <c r="E85" s="68">
        <v>44531.0</v>
      </c>
      <c r="F85" s="84" t="s">
        <v>27</v>
      </c>
      <c r="G85" s="70" t="s">
        <v>58</v>
      </c>
      <c r="H85" s="47">
        <v>93.0</v>
      </c>
      <c r="I85" s="71">
        <v>128.2</v>
      </c>
      <c r="J85" s="35">
        <f t="shared" si="1"/>
        <v>11922.6</v>
      </c>
      <c r="K85" s="35">
        <f>IF($G85="配息",配息轉帳費,ROUNDDOWN($J85*手續費率*手續費折扣,0))</f>
        <v>4</v>
      </c>
      <c r="L85" s="35">
        <f>IF($G85="賣出",ROUNDDOWN(J85*交易稅率,0),0)</f>
        <v>0</v>
      </c>
      <c r="M85" s="35">
        <f t="shared" si="2"/>
        <v>-11926.6</v>
      </c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6.5" customHeight="1">
      <c r="A86" s="15"/>
      <c r="B86" s="54"/>
      <c r="C86" s="52"/>
      <c r="D86" s="67"/>
      <c r="E86" s="68">
        <v>44564.0</v>
      </c>
      <c r="F86" s="84" t="s">
        <v>27</v>
      </c>
      <c r="G86" s="70" t="s">
        <v>58</v>
      </c>
      <c r="H86" s="47">
        <v>125.0</v>
      </c>
      <c r="I86" s="71">
        <v>95.25</v>
      </c>
      <c r="J86" s="35">
        <f t="shared" si="1"/>
        <v>11906.25</v>
      </c>
      <c r="K86" s="35">
        <f>IF($G86="配息",配息轉帳費,ROUNDDOWN($J86*手續費率*手續費折扣,0))</f>
        <v>4</v>
      </c>
      <c r="L86" s="35">
        <f>IF($G86="賣出",ROUNDDOWN(J86*交易稅率,0),0)</f>
        <v>0</v>
      </c>
      <c r="M86" s="35">
        <f t="shared" si="2"/>
        <v>-11910.25</v>
      </c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6.5" customHeight="1">
      <c r="A87" s="15"/>
      <c r="B87" s="54"/>
      <c r="C87" s="52"/>
      <c r="D87" s="67"/>
      <c r="E87" s="68">
        <v>44599.0</v>
      </c>
      <c r="F87" s="84" t="s">
        <v>27</v>
      </c>
      <c r="G87" s="70" t="s">
        <v>58</v>
      </c>
      <c r="H87" s="47">
        <v>134.0</v>
      </c>
      <c r="I87" s="71">
        <v>89.25</v>
      </c>
      <c r="J87" s="35">
        <f t="shared" si="1"/>
        <v>11959.5</v>
      </c>
      <c r="K87" s="35">
        <f>IF($G87="配息",配息轉帳費,ROUNDDOWN($J87*手續費率*手續費折扣,0))</f>
        <v>4</v>
      </c>
      <c r="L87" s="35">
        <f>IF($G87="賣出",ROUNDDOWN(J87*交易稅率,0),0)</f>
        <v>0</v>
      </c>
      <c r="M87" s="35">
        <f t="shared" si="2"/>
        <v>-11963.5</v>
      </c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6.5" customHeight="1">
      <c r="A88" s="15"/>
      <c r="B88" s="54"/>
      <c r="C88" s="52"/>
      <c r="D88" s="67"/>
      <c r="E88" s="68">
        <v>44621.0</v>
      </c>
      <c r="F88" s="84" t="s">
        <v>27</v>
      </c>
      <c r="G88" s="70" t="s">
        <v>58</v>
      </c>
      <c r="H88" s="47">
        <v>114.0</v>
      </c>
      <c r="I88" s="71">
        <v>105.15</v>
      </c>
      <c r="J88" s="35">
        <f t="shared" si="1"/>
        <v>11987.1</v>
      </c>
      <c r="K88" s="35">
        <f>IF($G88="配息",配息轉帳費,ROUNDDOWN($J88*手續費率*手續費折扣,0))</f>
        <v>4</v>
      </c>
      <c r="L88" s="35">
        <f>IF($G88="賣出",ROUNDDOWN(J88*交易稅率,0),0)</f>
        <v>0</v>
      </c>
      <c r="M88" s="35">
        <f t="shared" si="2"/>
        <v>-11991.1</v>
      </c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6.5" customHeight="1">
      <c r="A89" s="15"/>
      <c r="B89" s="54"/>
      <c r="C89" s="52"/>
      <c r="D89" s="67"/>
      <c r="E89" s="68">
        <v>44652.0</v>
      </c>
      <c r="F89" s="84" t="s">
        <v>27</v>
      </c>
      <c r="G89" s="70" t="s">
        <v>58</v>
      </c>
      <c r="H89" s="47">
        <v>147.0</v>
      </c>
      <c r="I89" s="71">
        <v>81.5</v>
      </c>
      <c r="J89" s="35">
        <f t="shared" si="1"/>
        <v>11980.5</v>
      </c>
      <c r="K89" s="35">
        <f>IF($G89="配息",配息轉帳費,ROUNDDOWN($J89*手續費率*手續費折扣,0))</f>
        <v>4</v>
      </c>
      <c r="L89" s="35">
        <f>IF($G89="賣出",ROUNDDOWN(J89*交易稅率,0),0)</f>
        <v>0</v>
      </c>
      <c r="M89" s="35">
        <f t="shared" si="2"/>
        <v>-11984.5</v>
      </c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6.5" customHeight="1">
      <c r="A90" s="15"/>
      <c r="B90" s="54"/>
      <c r="C90" s="52"/>
      <c r="D90" s="67"/>
      <c r="E90" s="68">
        <v>44684.0</v>
      </c>
      <c r="F90" s="84" t="s">
        <v>27</v>
      </c>
      <c r="G90" s="70" t="s">
        <v>58</v>
      </c>
      <c r="H90" s="47">
        <v>164.0</v>
      </c>
      <c r="I90" s="71">
        <v>72.8</v>
      </c>
      <c r="J90" s="35">
        <f t="shared" si="1"/>
        <v>11939.2</v>
      </c>
      <c r="K90" s="35">
        <f>IF($G90="配息",配息轉帳費,ROUNDDOWN($J90*手續費率*手續費折扣,0))</f>
        <v>4</v>
      </c>
      <c r="L90" s="35">
        <f>IF($G90="賣出",ROUNDDOWN(J90*交易稅率,0),0)</f>
        <v>0</v>
      </c>
      <c r="M90" s="35">
        <f t="shared" si="2"/>
        <v>-11943.2</v>
      </c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6.5" customHeight="1">
      <c r="A91" s="15"/>
      <c r="B91" s="54"/>
      <c r="C91" s="52"/>
      <c r="D91" s="67"/>
      <c r="E91" s="68">
        <v>44713.0</v>
      </c>
      <c r="F91" s="84" t="s">
        <v>27</v>
      </c>
      <c r="G91" s="70" t="s">
        <v>58</v>
      </c>
      <c r="H91" s="47">
        <v>204.0</v>
      </c>
      <c r="I91" s="71">
        <v>58.8</v>
      </c>
      <c r="J91" s="35">
        <f t="shared" si="1"/>
        <v>11995.2</v>
      </c>
      <c r="K91" s="35">
        <f>IF($G91="配息",配息轉帳費,ROUNDDOWN($J91*手續費率*手續費折扣,0))</f>
        <v>4</v>
      </c>
      <c r="L91" s="35">
        <f>IF($G91="賣出",ROUNDDOWN(J91*交易稅率,0),0)</f>
        <v>0</v>
      </c>
      <c r="M91" s="35">
        <f t="shared" si="2"/>
        <v>-11999.2</v>
      </c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6.5" customHeight="1">
      <c r="A92" s="15"/>
      <c r="B92" s="54"/>
      <c r="C92" s="52"/>
      <c r="D92" s="67"/>
      <c r="E92" s="68">
        <v>44743.0</v>
      </c>
      <c r="F92" s="84" t="s">
        <v>27</v>
      </c>
      <c r="G92" s="70" t="s">
        <v>58</v>
      </c>
      <c r="H92" s="47">
        <v>165.0</v>
      </c>
      <c r="I92" s="71">
        <v>72.35</v>
      </c>
      <c r="J92" s="35">
        <f t="shared" si="1"/>
        <v>11937.75</v>
      </c>
      <c r="K92" s="35">
        <f>IF($G92="配息",配息轉帳費,ROUNDDOWN($J92*手續費率*手續費折扣,0))</f>
        <v>4</v>
      </c>
      <c r="L92" s="35">
        <f>IF($G92="賣出",ROUNDDOWN(J92*交易稅率,0),0)</f>
        <v>0</v>
      </c>
      <c r="M92" s="35">
        <f t="shared" si="2"/>
        <v>-11941.75</v>
      </c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6.5" customHeight="1">
      <c r="A93" s="15"/>
      <c r="B93" s="54"/>
      <c r="C93" s="52"/>
      <c r="D93" s="67"/>
      <c r="E93" s="68">
        <v>44774.0</v>
      </c>
      <c r="F93" s="84" t="s">
        <v>27</v>
      </c>
      <c r="G93" s="70" t="s">
        <v>58</v>
      </c>
      <c r="H93" s="47">
        <v>178.0</v>
      </c>
      <c r="I93" s="71">
        <v>67.2</v>
      </c>
      <c r="J93" s="35">
        <f t="shared" si="1"/>
        <v>11961.6</v>
      </c>
      <c r="K93" s="35">
        <f>IF($G93="配息",配息轉帳費,ROUNDDOWN($J93*手續費率*手續費折扣,0))</f>
        <v>4</v>
      </c>
      <c r="L93" s="35">
        <f>IF($G93="賣出",ROUNDDOWN(J93*交易稅率,0),0)</f>
        <v>0</v>
      </c>
      <c r="M93" s="35">
        <f t="shared" si="2"/>
        <v>-11965.6</v>
      </c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6.5" customHeight="1">
      <c r="A94" s="15"/>
      <c r="B94" s="54"/>
      <c r="C94" s="52"/>
      <c r="D94" s="67"/>
      <c r="E94" s="68">
        <v>44805.0</v>
      </c>
      <c r="F94" s="84" t="s">
        <v>27</v>
      </c>
      <c r="G94" s="70" t="s">
        <v>58</v>
      </c>
      <c r="H94" s="47">
        <v>224.0</v>
      </c>
      <c r="I94" s="71">
        <v>53.4</v>
      </c>
      <c r="J94" s="35">
        <f t="shared" si="1"/>
        <v>11961.6</v>
      </c>
      <c r="K94" s="35">
        <f>IF($G94="配息",配息轉帳費,ROUNDDOWN($J94*手續費率*手續費折扣,0))</f>
        <v>4</v>
      </c>
      <c r="L94" s="35">
        <f>IF($G94="賣出",ROUNDDOWN(J94*交易稅率,0),0)</f>
        <v>0</v>
      </c>
      <c r="M94" s="35">
        <f t="shared" si="2"/>
        <v>-11965.6</v>
      </c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6.5" customHeight="1">
      <c r="A95" s="15"/>
      <c r="B95" s="54"/>
      <c r="C95" s="52"/>
      <c r="D95" s="67"/>
      <c r="E95" s="68">
        <v>44837.0</v>
      </c>
      <c r="F95" s="84" t="s">
        <v>27</v>
      </c>
      <c r="G95" s="70" t="s">
        <v>58</v>
      </c>
      <c r="H95" s="47">
        <v>216.0</v>
      </c>
      <c r="I95" s="71">
        <v>55.55</v>
      </c>
      <c r="J95" s="35">
        <f t="shared" si="1"/>
        <v>11998.8</v>
      </c>
      <c r="K95" s="35">
        <f>IF($G95="配息",配息轉帳費,ROUNDDOWN($J95*手續費率*手續費折扣,0))</f>
        <v>4</v>
      </c>
      <c r="L95" s="35">
        <f>IF($G95="賣出",ROUNDDOWN(J95*交易稅率,0),0)</f>
        <v>0</v>
      </c>
      <c r="M95" s="35">
        <f t="shared" si="2"/>
        <v>-12002.8</v>
      </c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6.5" customHeight="1">
      <c r="A96" s="15"/>
      <c r="B96" s="54"/>
      <c r="C96" s="52"/>
      <c r="D96" s="67"/>
      <c r="E96" s="68">
        <v>44866.0</v>
      </c>
      <c r="F96" s="84" t="s">
        <v>27</v>
      </c>
      <c r="G96" s="70" t="s">
        <v>58</v>
      </c>
      <c r="H96" s="47">
        <v>218.0</v>
      </c>
      <c r="I96" s="71">
        <v>54.9</v>
      </c>
      <c r="J96" s="35">
        <f t="shared" si="1"/>
        <v>11968.2</v>
      </c>
      <c r="K96" s="35">
        <f>IF($G96="配息",配息轉帳費,ROUNDDOWN($J96*手續費率*手續費折扣,0))</f>
        <v>4</v>
      </c>
      <c r="L96" s="35">
        <f>IF($G96="賣出",ROUNDDOWN(J96*交易稅率,0),0)</f>
        <v>0</v>
      </c>
      <c r="M96" s="35">
        <f t="shared" si="2"/>
        <v>-11972.2</v>
      </c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6.5" customHeight="1">
      <c r="A97" s="15"/>
      <c r="B97" s="54"/>
      <c r="C97" s="52"/>
      <c r="D97" s="67"/>
      <c r="E97" s="68">
        <v>44896.0</v>
      </c>
      <c r="F97" s="84" t="s">
        <v>27</v>
      </c>
      <c r="G97" s="70" t="s">
        <v>58</v>
      </c>
      <c r="H97" s="47">
        <v>247.0</v>
      </c>
      <c r="I97" s="71">
        <v>48.45</v>
      </c>
      <c r="J97" s="35">
        <f t="shared" si="1"/>
        <v>11967.15</v>
      </c>
      <c r="K97" s="35">
        <f>IF($G97="配息",配息轉帳費,ROUNDDOWN($J97*手續費率*手續費折扣,0))</f>
        <v>4</v>
      </c>
      <c r="L97" s="35">
        <f>IF($G97="賣出",ROUNDDOWN(J97*交易稅率,0),0)</f>
        <v>0</v>
      </c>
      <c r="M97" s="35">
        <f t="shared" si="2"/>
        <v>-11971.15</v>
      </c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6.5" customHeight="1">
      <c r="A98" s="15"/>
      <c r="B98" s="54"/>
      <c r="C98" s="52"/>
      <c r="D98" s="67"/>
      <c r="E98" s="68">
        <v>44929.0</v>
      </c>
      <c r="F98" s="84" t="s">
        <v>27</v>
      </c>
      <c r="G98" s="70" t="s">
        <v>58</v>
      </c>
      <c r="H98" s="47">
        <v>212.0</v>
      </c>
      <c r="I98" s="71">
        <v>56.5</v>
      </c>
      <c r="J98" s="35">
        <f t="shared" si="1"/>
        <v>11978</v>
      </c>
      <c r="K98" s="35">
        <f>IF($G98="配息",配息轉帳費,ROUNDDOWN($J98*手續費率*手續費折扣,0))</f>
        <v>4</v>
      </c>
      <c r="L98" s="35">
        <f>IF($G98="賣出",ROUNDDOWN(J98*交易稅率,0),0)</f>
        <v>0</v>
      </c>
      <c r="M98" s="35">
        <f t="shared" si="2"/>
        <v>-11982</v>
      </c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6.5" customHeight="1">
      <c r="A99" s="15"/>
      <c r="B99" s="54"/>
      <c r="C99" s="52"/>
      <c r="D99" s="67"/>
      <c r="E99" s="68">
        <v>44958.0</v>
      </c>
      <c r="F99" s="84" t="s">
        <v>27</v>
      </c>
      <c r="G99" s="70" t="s">
        <v>58</v>
      </c>
      <c r="H99" s="47">
        <v>205.0</v>
      </c>
      <c r="I99" s="71">
        <v>58.45</v>
      </c>
      <c r="J99" s="35">
        <f t="shared" si="1"/>
        <v>11982.25</v>
      </c>
      <c r="K99" s="35">
        <f>IF($G99="配息",配息轉帳費,ROUNDDOWN($J99*手續費率*手續費折扣,0))</f>
        <v>4</v>
      </c>
      <c r="L99" s="35">
        <f>IF($G99="賣出",ROUNDDOWN(J99*交易稅率,0),0)</f>
        <v>0</v>
      </c>
      <c r="M99" s="35">
        <f t="shared" si="2"/>
        <v>-11986.25</v>
      </c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6.5" customHeight="1">
      <c r="A100" s="15"/>
      <c r="B100" s="54"/>
      <c r="C100" s="52"/>
      <c r="D100" s="67"/>
      <c r="E100" s="68">
        <v>44986.0</v>
      </c>
      <c r="F100" s="84" t="s">
        <v>27</v>
      </c>
      <c r="G100" s="70" t="s">
        <v>58</v>
      </c>
      <c r="H100" s="47">
        <v>182.0</v>
      </c>
      <c r="I100" s="71">
        <v>65.9</v>
      </c>
      <c r="J100" s="35">
        <f t="shared" si="1"/>
        <v>11993.8</v>
      </c>
      <c r="K100" s="35">
        <f>IF($G100="配息",配息轉帳費,ROUNDDOWN($J100*手續費率*手續費折扣,0))</f>
        <v>4</v>
      </c>
      <c r="L100" s="35">
        <f>IF($G100="賣出",ROUNDDOWN(J100*交易稅率,0),0)</f>
        <v>0</v>
      </c>
      <c r="M100" s="35">
        <f t="shared" si="2"/>
        <v>-11997.8</v>
      </c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6.5" customHeight="1">
      <c r="A101" s="15"/>
      <c r="B101" s="54"/>
      <c r="C101" s="52"/>
      <c r="D101" s="67"/>
      <c r="E101" s="68">
        <v>45022.0</v>
      </c>
      <c r="F101" s="84" t="s">
        <v>27</v>
      </c>
      <c r="G101" s="70" t="s">
        <v>58</v>
      </c>
      <c r="H101" s="47">
        <v>180.0</v>
      </c>
      <c r="I101" s="71">
        <v>66.65</v>
      </c>
      <c r="J101" s="35">
        <f t="shared" si="1"/>
        <v>11997</v>
      </c>
      <c r="K101" s="35">
        <f>IF($G101="配息",配息轉帳費,ROUNDDOWN($J101*手續費率*手續費折扣,0))</f>
        <v>4</v>
      </c>
      <c r="L101" s="35">
        <f>IF($G101="賣出",ROUNDDOWN(J101*交易稅率,0),0)</f>
        <v>0</v>
      </c>
      <c r="M101" s="35">
        <f t="shared" si="2"/>
        <v>-12001</v>
      </c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6.5" customHeight="1">
      <c r="A102" s="15"/>
      <c r="B102" s="54"/>
      <c r="C102" s="52"/>
      <c r="D102" s="67"/>
      <c r="E102" s="68">
        <v>45048.0</v>
      </c>
      <c r="F102" s="84" t="s">
        <v>27</v>
      </c>
      <c r="G102" s="70" t="s">
        <v>58</v>
      </c>
      <c r="H102" s="47">
        <v>152.0</v>
      </c>
      <c r="I102" s="71">
        <v>78.55</v>
      </c>
      <c r="J102" s="35">
        <f t="shared" si="1"/>
        <v>11939.6</v>
      </c>
      <c r="K102" s="35">
        <f>IF($G102="配息",配息轉帳費,ROUNDDOWN($J102*手續費率*手續費折扣,0))</f>
        <v>4</v>
      </c>
      <c r="L102" s="35">
        <f>IF($G102="賣出",ROUNDDOWN(J102*交易稅率,0),0)</f>
        <v>0</v>
      </c>
      <c r="M102" s="35">
        <f t="shared" si="2"/>
        <v>-11943.6</v>
      </c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6.5" customHeight="1">
      <c r="A103" s="15"/>
      <c r="B103" s="54"/>
      <c r="C103" s="52"/>
      <c r="D103" s="67"/>
      <c r="E103" s="68">
        <v>45078.0</v>
      </c>
      <c r="F103" s="84" t="s">
        <v>27</v>
      </c>
      <c r="G103" s="70" t="s">
        <v>58</v>
      </c>
      <c r="H103" s="47">
        <v>141.0</v>
      </c>
      <c r="I103" s="71">
        <v>85.1</v>
      </c>
      <c r="J103" s="35">
        <f t="shared" si="1"/>
        <v>11999.1</v>
      </c>
      <c r="K103" s="35">
        <f>IF($G103="配息",配息轉帳費,ROUNDDOWN($J103*手續費率*手續費折扣,0))</f>
        <v>4</v>
      </c>
      <c r="L103" s="35">
        <f>IF($G103="賣出",ROUNDDOWN(J103*交易稅率,0),0)</f>
        <v>0</v>
      </c>
      <c r="M103" s="35">
        <f t="shared" si="2"/>
        <v>-12003.1</v>
      </c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6.5" customHeight="1">
      <c r="A104" s="15"/>
      <c r="B104" s="54"/>
      <c r="C104" s="52"/>
      <c r="D104" s="67"/>
      <c r="E104" s="68">
        <v>45110.0</v>
      </c>
      <c r="F104" s="84" t="s">
        <v>27</v>
      </c>
      <c r="G104" s="70" t="s">
        <v>58</v>
      </c>
      <c r="H104" s="47">
        <v>129.0</v>
      </c>
      <c r="I104" s="71">
        <v>92.55</v>
      </c>
      <c r="J104" s="35">
        <f t="shared" si="1"/>
        <v>11938.95</v>
      </c>
      <c r="K104" s="35">
        <f>IF($G104="配息",配息轉帳費,ROUNDDOWN($J104*手續費率*手續費折扣,0))</f>
        <v>4</v>
      </c>
      <c r="L104" s="35">
        <f>IF($G104="賣出",ROUNDDOWN(J104*交易稅率,0),0)</f>
        <v>0</v>
      </c>
      <c r="M104" s="35">
        <f t="shared" si="2"/>
        <v>-11942.95</v>
      </c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6.5" customHeight="1">
      <c r="A105" s="15"/>
      <c r="B105" s="54"/>
      <c r="C105" s="52"/>
      <c r="D105" s="67"/>
      <c r="E105" s="68">
        <v>45139.0</v>
      </c>
      <c r="F105" s="84" t="s">
        <v>27</v>
      </c>
      <c r="G105" s="70" t="s">
        <v>58</v>
      </c>
      <c r="H105" s="47">
        <v>135.0</v>
      </c>
      <c r="I105" s="71">
        <v>88.4</v>
      </c>
      <c r="J105" s="35">
        <f t="shared" si="1"/>
        <v>11934</v>
      </c>
      <c r="K105" s="35">
        <f>IF($G105="配息",配息轉帳費,ROUNDDOWN($J105*手續費率*手續費折扣,0))</f>
        <v>4</v>
      </c>
      <c r="L105" s="35">
        <f>IF($G105="賣出",ROUNDDOWN(J105*交易稅率,0),0)</f>
        <v>0</v>
      </c>
      <c r="M105" s="35">
        <f t="shared" si="2"/>
        <v>-11938</v>
      </c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6.5" customHeight="1">
      <c r="A106" s="15"/>
      <c r="B106" s="54"/>
      <c r="C106" s="52"/>
      <c r="D106" s="67"/>
      <c r="E106" s="68">
        <v>45170.0</v>
      </c>
      <c r="F106" s="84" t="s">
        <v>27</v>
      </c>
      <c r="G106" s="70" t="s">
        <v>58</v>
      </c>
      <c r="H106" s="47">
        <v>153.0</v>
      </c>
      <c r="I106" s="71">
        <v>78.05</v>
      </c>
      <c r="J106" s="35">
        <f t="shared" si="1"/>
        <v>11941.65</v>
      </c>
      <c r="K106" s="35">
        <f>IF($G106="配息",配息轉帳費,ROUNDDOWN($J106*手續費率*手續費折扣,0))</f>
        <v>4</v>
      </c>
      <c r="L106" s="35">
        <f>IF($G106="賣出",ROUNDDOWN(J106*交易稅率,0),0)</f>
        <v>0</v>
      </c>
      <c r="M106" s="35">
        <f t="shared" si="2"/>
        <v>-11945.65</v>
      </c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6.5" customHeight="1">
      <c r="A107" s="15"/>
      <c r="B107" s="54"/>
      <c r="C107" s="52"/>
      <c r="D107" s="67"/>
      <c r="E107" s="68">
        <v>45201.0</v>
      </c>
      <c r="F107" s="84" t="s">
        <v>27</v>
      </c>
      <c r="G107" s="70" t="s">
        <v>58</v>
      </c>
      <c r="H107" s="47">
        <v>164.0</v>
      </c>
      <c r="I107" s="71">
        <v>73.1</v>
      </c>
      <c r="J107" s="35">
        <f t="shared" si="1"/>
        <v>11988.4</v>
      </c>
      <c r="K107" s="35">
        <f>IF($G107="配息",配息轉帳費,ROUNDDOWN($J107*手續費率*手續費折扣,0))</f>
        <v>4</v>
      </c>
      <c r="L107" s="35">
        <f>IF($G107="賣出",ROUNDDOWN(J107*交易稅率,0),0)</f>
        <v>0</v>
      </c>
      <c r="M107" s="35">
        <f t="shared" si="2"/>
        <v>-11992.4</v>
      </c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6.5" customHeight="1">
      <c r="A108" s="15"/>
      <c r="B108" s="54"/>
      <c r="C108" s="52"/>
      <c r="D108" s="67"/>
      <c r="E108" s="68">
        <v>45231.0</v>
      </c>
      <c r="F108" s="84" t="s">
        <v>27</v>
      </c>
      <c r="G108" s="70" t="s">
        <v>58</v>
      </c>
      <c r="H108" s="47">
        <v>131.0</v>
      </c>
      <c r="I108" s="71">
        <v>91.05</v>
      </c>
      <c r="J108" s="35">
        <f t="shared" si="1"/>
        <v>11927.55</v>
      </c>
      <c r="K108" s="35">
        <f>IF($G108="配息",配息轉帳費,ROUNDDOWN($J108*手續費率*手續費折扣,0))</f>
        <v>4</v>
      </c>
      <c r="L108" s="35">
        <f>IF($G108="賣出",ROUNDDOWN(J108*交易稅率,0),0)</f>
        <v>0</v>
      </c>
      <c r="M108" s="35">
        <f t="shared" si="2"/>
        <v>-11931.55</v>
      </c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6.5" customHeight="1">
      <c r="A109" s="15"/>
      <c r="B109" s="54"/>
      <c r="C109" s="52"/>
      <c r="D109" s="67"/>
      <c r="E109" s="68">
        <v>45261.0</v>
      </c>
      <c r="F109" s="84" t="s">
        <v>27</v>
      </c>
      <c r="G109" s="70" t="s">
        <v>58</v>
      </c>
      <c r="H109" s="47">
        <v>119.0</v>
      </c>
      <c r="I109" s="71">
        <v>100.2</v>
      </c>
      <c r="J109" s="35">
        <f t="shared" si="1"/>
        <v>11923.8</v>
      </c>
      <c r="K109" s="35">
        <f>IF($G109="配息",配息轉帳費,ROUNDDOWN($J109*手續費率*手續費折扣,0))</f>
        <v>4</v>
      </c>
      <c r="L109" s="35">
        <f>IF($G109="賣出",ROUNDDOWN(J109*交易稅率,0),0)</f>
        <v>0</v>
      </c>
      <c r="M109" s="35">
        <f t="shared" si="2"/>
        <v>-11927.8</v>
      </c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6.5" customHeight="1">
      <c r="A110" s="15"/>
      <c r="B110" s="54"/>
      <c r="C110" s="52"/>
      <c r="D110" s="67"/>
      <c r="E110" s="68">
        <v>45293.0</v>
      </c>
      <c r="F110" s="84" t="s">
        <v>27</v>
      </c>
      <c r="G110" s="70" t="s">
        <v>58</v>
      </c>
      <c r="H110" s="47">
        <v>115.0</v>
      </c>
      <c r="I110" s="71">
        <v>104.2</v>
      </c>
      <c r="J110" s="35">
        <f t="shared" si="1"/>
        <v>11983</v>
      </c>
      <c r="K110" s="35">
        <f>IF($G110="配息",配息轉帳費,ROUNDDOWN($J110*手續費率*手續費折扣,0))</f>
        <v>4</v>
      </c>
      <c r="L110" s="35">
        <f>IF($G110="賣出",ROUNDDOWN(J110*交易稅率,0),0)</f>
        <v>0</v>
      </c>
      <c r="M110" s="35">
        <f t="shared" si="2"/>
        <v>-11987</v>
      </c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6.5" customHeight="1">
      <c r="A111" s="15"/>
      <c r="B111" s="54"/>
      <c r="C111" s="52"/>
      <c r="D111" s="67"/>
      <c r="E111" s="68">
        <v>45323.0</v>
      </c>
      <c r="F111" s="84" t="s">
        <v>27</v>
      </c>
      <c r="G111" s="70" t="s">
        <v>58</v>
      </c>
      <c r="H111" s="47">
        <v>109.0</v>
      </c>
      <c r="I111" s="71">
        <v>109.55</v>
      </c>
      <c r="J111" s="35">
        <f t="shared" si="1"/>
        <v>11940.95</v>
      </c>
      <c r="K111" s="35">
        <f>IF($G111="配息",配息轉帳費,ROUNDDOWN($J111*手續費率*手續費折扣,0))</f>
        <v>4</v>
      </c>
      <c r="L111" s="35">
        <f>IF($G111="賣出",ROUNDDOWN(J111*交易稅率,0),0)</f>
        <v>0</v>
      </c>
      <c r="M111" s="35">
        <f t="shared" si="2"/>
        <v>-11944.95</v>
      </c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6.5" customHeight="1">
      <c r="A112" s="15"/>
      <c r="B112" s="54"/>
      <c r="C112" s="52"/>
      <c r="D112" s="67"/>
      <c r="E112" s="68">
        <v>45352.0</v>
      </c>
      <c r="F112" s="84" t="s">
        <v>27</v>
      </c>
      <c r="G112" s="70" t="s">
        <v>58</v>
      </c>
      <c r="H112" s="47">
        <v>106.0</v>
      </c>
      <c r="I112" s="71">
        <v>112.8</v>
      </c>
      <c r="J112" s="35">
        <f t="shared" si="1"/>
        <v>11956.8</v>
      </c>
      <c r="K112" s="35">
        <f>IF($G112="配息",配息轉帳費,ROUNDDOWN($J112*手續費率*手續費折扣,0))</f>
        <v>4</v>
      </c>
      <c r="L112" s="35">
        <f>IF($G112="賣出",ROUNDDOWN(J112*交易稅率,0),0)</f>
        <v>0</v>
      </c>
      <c r="M112" s="35">
        <f t="shared" si="2"/>
        <v>-11960.8</v>
      </c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6.5" customHeight="1">
      <c r="A113" s="15"/>
      <c r="B113" s="54"/>
      <c r="C113" s="52"/>
      <c r="D113" s="67"/>
      <c r="E113" s="68">
        <v>45383.0</v>
      </c>
      <c r="F113" s="84" t="s">
        <v>27</v>
      </c>
      <c r="G113" s="70" t="s">
        <v>58</v>
      </c>
      <c r="H113" s="47">
        <v>113.0</v>
      </c>
      <c r="I113" s="71">
        <v>105.5</v>
      </c>
      <c r="J113" s="35">
        <f t="shared" si="1"/>
        <v>11921.5</v>
      </c>
      <c r="K113" s="35">
        <f>IF($G113="配息",配息轉帳費,ROUNDDOWN($J113*手續費率*手續費折扣,0))</f>
        <v>4</v>
      </c>
      <c r="L113" s="35">
        <f>IF($G113="賣出",ROUNDDOWN(J113*交易稅率,0),0)</f>
        <v>0</v>
      </c>
      <c r="M113" s="35">
        <f t="shared" si="2"/>
        <v>-11925.5</v>
      </c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6.5" customHeight="1">
      <c r="A114" s="15"/>
      <c r="B114" s="54"/>
      <c r="C114" s="52"/>
      <c r="D114" s="67"/>
      <c r="E114" s="68">
        <v>45414.0</v>
      </c>
      <c r="F114" s="84" t="s">
        <v>27</v>
      </c>
      <c r="G114" s="70" t="s">
        <v>58</v>
      </c>
      <c r="H114" s="47">
        <v>106.0</v>
      </c>
      <c r="I114" s="71">
        <v>113.15</v>
      </c>
      <c r="J114" s="35">
        <f t="shared" si="1"/>
        <v>11993.9</v>
      </c>
      <c r="K114" s="35">
        <f>IF($G114="配息",配息轉帳費,ROUNDDOWN($J114*手續費率*手續費折扣,0))</f>
        <v>4</v>
      </c>
      <c r="L114" s="35">
        <f>IF($G114="賣出",ROUNDDOWN(J114*交易稅率,0),0)</f>
        <v>0</v>
      </c>
      <c r="M114" s="35">
        <f t="shared" si="2"/>
        <v>-11997.9</v>
      </c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6.5" customHeight="1">
      <c r="A115" s="15"/>
      <c r="B115" s="54"/>
      <c r="C115" s="52"/>
      <c r="D115" s="67"/>
      <c r="E115" s="68">
        <v>45446.0</v>
      </c>
      <c r="F115" s="84" t="s">
        <v>27</v>
      </c>
      <c r="G115" s="70" t="s">
        <v>58</v>
      </c>
      <c r="H115" s="47">
        <v>93.0</v>
      </c>
      <c r="I115" s="71">
        <v>128.85</v>
      </c>
      <c r="J115" s="35">
        <f t="shared" si="1"/>
        <v>11983.05</v>
      </c>
      <c r="K115" s="35">
        <f>IF($G115="配息",配息轉帳費,ROUNDDOWN($J115*手續費率*手續費折扣,0))</f>
        <v>4</v>
      </c>
      <c r="L115" s="35">
        <f>IF($G115="賣出",ROUNDDOWN(J115*交易稅率,0),0)</f>
        <v>0</v>
      </c>
      <c r="M115" s="35">
        <f t="shared" si="2"/>
        <v>-11987.05</v>
      </c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6.5" customHeight="1">
      <c r="A116" s="15"/>
      <c r="B116" s="54"/>
      <c r="C116" s="52"/>
      <c r="D116" s="67"/>
      <c r="E116" s="68">
        <v>45474.0</v>
      </c>
      <c r="F116" s="84" t="s">
        <v>27</v>
      </c>
      <c r="G116" s="70" t="s">
        <v>58</v>
      </c>
      <c r="H116" s="47">
        <v>103.0</v>
      </c>
      <c r="I116" s="71">
        <v>116.1</v>
      </c>
      <c r="J116" s="35">
        <f t="shared" si="1"/>
        <v>11958.3</v>
      </c>
      <c r="K116" s="35">
        <f>IF($G116="配息",配息轉帳費,ROUNDDOWN($J116*手續費率*手續費折扣,0))</f>
        <v>4</v>
      </c>
      <c r="L116" s="35">
        <f>IF($G116="賣出",ROUNDDOWN(J116*交易稅率,0),0)</f>
        <v>0</v>
      </c>
      <c r="M116" s="35">
        <f t="shared" si="2"/>
        <v>-11962.3</v>
      </c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6.5" customHeight="1">
      <c r="A117" s="15"/>
      <c r="B117" s="54"/>
      <c r="C117" s="52"/>
      <c r="D117" s="67"/>
      <c r="E117" s="68">
        <v>45505.0</v>
      </c>
      <c r="F117" s="84" t="s">
        <v>27</v>
      </c>
      <c r="G117" s="70" t="s">
        <v>58</v>
      </c>
      <c r="H117" s="47">
        <v>101.0</v>
      </c>
      <c r="I117" s="71">
        <v>118.8</v>
      </c>
      <c r="J117" s="35">
        <f t="shared" si="1"/>
        <v>11998.8</v>
      </c>
      <c r="K117" s="35">
        <f>IF($G117="配息",配息轉帳費,ROUNDDOWN($J117*手續費率*手續費折扣,0))</f>
        <v>4</v>
      </c>
      <c r="L117" s="35">
        <f>IF($G117="賣出",ROUNDDOWN(J117*交易稅率,0),0)</f>
        <v>0</v>
      </c>
      <c r="M117" s="35">
        <f t="shared" si="2"/>
        <v>-12002.8</v>
      </c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6.5" customHeight="1">
      <c r="A118" s="15"/>
      <c r="B118" s="54"/>
      <c r="C118" s="52"/>
      <c r="D118" s="67"/>
      <c r="E118" s="68">
        <v>45537.0</v>
      </c>
      <c r="F118" s="84" t="s">
        <v>27</v>
      </c>
      <c r="G118" s="70" t="s">
        <v>58</v>
      </c>
      <c r="H118" s="47">
        <v>96.0</v>
      </c>
      <c r="I118" s="71">
        <v>124.0</v>
      </c>
      <c r="J118" s="35">
        <f t="shared" si="1"/>
        <v>11904</v>
      </c>
      <c r="K118" s="35">
        <f>IF($G118="配息",配息轉帳費,ROUNDDOWN($J118*手續費率*手續費折扣,0))</f>
        <v>4</v>
      </c>
      <c r="L118" s="35">
        <f>IF($G118="賣出",ROUNDDOWN(J118*交易稅率,0),0)</f>
        <v>0</v>
      </c>
      <c r="M118" s="35">
        <f t="shared" si="2"/>
        <v>-11908</v>
      </c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6.5" customHeight="1">
      <c r="A119" s="15"/>
      <c r="B119" s="54"/>
      <c r="C119" s="52"/>
      <c r="D119" s="67"/>
      <c r="E119" s="68">
        <v>45566.0</v>
      </c>
      <c r="F119" s="84" t="s">
        <v>27</v>
      </c>
      <c r="G119" s="70" t="s">
        <v>58</v>
      </c>
      <c r="H119" s="47">
        <v>91.0</v>
      </c>
      <c r="I119" s="71">
        <v>130.65</v>
      </c>
      <c r="J119" s="35">
        <f t="shared" si="1"/>
        <v>11889.15</v>
      </c>
      <c r="K119" s="35">
        <f>IF($G119="配息",配息轉帳費,ROUNDDOWN($J119*手續費率*手續費折扣,0))</f>
        <v>4</v>
      </c>
      <c r="L119" s="35">
        <f>IF($G119="賣出",ROUNDDOWN(J119*交易稅率,0),0)</f>
        <v>0</v>
      </c>
      <c r="M119" s="35">
        <f t="shared" si="2"/>
        <v>-11893.15</v>
      </c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6.5" customHeight="1">
      <c r="A120" s="15"/>
      <c r="B120" s="54"/>
      <c r="C120" s="52"/>
      <c r="D120" s="67"/>
      <c r="E120" s="68">
        <v>45597.0</v>
      </c>
      <c r="F120" s="84" t="s">
        <v>27</v>
      </c>
      <c r="G120" s="70" t="s">
        <v>58</v>
      </c>
      <c r="H120" s="47">
        <v>90.0</v>
      </c>
      <c r="I120" s="71">
        <v>132.75</v>
      </c>
      <c r="J120" s="35">
        <f t="shared" si="1"/>
        <v>11947.5</v>
      </c>
      <c r="K120" s="35">
        <f>IF($G120="配息",配息轉帳費,ROUNDDOWN($J120*手續費率*手續費折扣,0))</f>
        <v>4</v>
      </c>
      <c r="L120" s="35">
        <f>IF($G120="賣出",ROUNDDOWN(J120*交易稅率,0),0)</f>
        <v>0</v>
      </c>
      <c r="M120" s="35">
        <f t="shared" si="2"/>
        <v>-11951.5</v>
      </c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6.5" customHeight="1">
      <c r="A121" s="15"/>
      <c r="B121" s="54"/>
      <c r="C121" s="52"/>
      <c r="D121" s="67"/>
      <c r="E121" s="68">
        <v>45628.0</v>
      </c>
      <c r="F121" s="84" t="s">
        <v>27</v>
      </c>
      <c r="G121" s="70" t="s">
        <v>58</v>
      </c>
      <c r="H121" s="47">
        <v>88.0</v>
      </c>
      <c r="I121" s="71">
        <v>135.2</v>
      </c>
      <c r="J121" s="35">
        <f t="shared" si="1"/>
        <v>11897.6</v>
      </c>
      <c r="K121" s="35">
        <f>IF($G121="配息",配息轉帳費,ROUNDDOWN($J121*手續費率*手續費折扣,0))</f>
        <v>4</v>
      </c>
      <c r="L121" s="35">
        <f>IF($G121="賣出",ROUNDDOWN(J121*交易稅率,0),0)</f>
        <v>0</v>
      </c>
      <c r="M121" s="35">
        <f t="shared" si="2"/>
        <v>-11901.6</v>
      </c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6.5" customHeight="1">
      <c r="A122" s="15"/>
      <c r="B122" s="54"/>
      <c r="C122" s="52"/>
      <c r="D122" s="67"/>
      <c r="E122" s="68">
        <v>43832.0</v>
      </c>
      <c r="F122" s="84" t="s">
        <v>30</v>
      </c>
      <c r="G122" s="70" t="s">
        <v>58</v>
      </c>
      <c r="H122" s="47">
        <v>151.0</v>
      </c>
      <c r="I122" s="85">
        <v>39.59</v>
      </c>
      <c r="J122" s="35">
        <f t="shared" si="1"/>
        <v>5978.09</v>
      </c>
      <c r="K122" s="35">
        <f>IF($G122="配息",配息轉帳費,ROUNDDOWN($J122*手續費率*手續費折扣,0))</f>
        <v>2</v>
      </c>
      <c r="L122" s="35">
        <f>IF($G122="賣出",ROUNDDOWN(J122*交易稅率,0),0)</f>
        <v>0</v>
      </c>
      <c r="M122" s="35">
        <f t="shared" si="2"/>
        <v>-5980.09</v>
      </c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6.5" customHeight="1">
      <c r="A123" s="15"/>
      <c r="B123" s="54"/>
      <c r="C123" s="52"/>
      <c r="D123" s="67"/>
      <c r="E123" s="68">
        <v>43864.0</v>
      </c>
      <c r="F123" s="84" t="s">
        <v>30</v>
      </c>
      <c r="G123" s="70" t="s">
        <v>58</v>
      </c>
      <c r="H123" s="47">
        <v>151.0</v>
      </c>
      <c r="I123" s="85">
        <v>39.79</v>
      </c>
      <c r="J123" s="35">
        <f t="shared" si="1"/>
        <v>6008.29</v>
      </c>
      <c r="K123" s="35">
        <f>IF($G123="配息",配息轉帳費,ROUNDDOWN($J123*手續費率*手續費折扣,0))</f>
        <v>2</v>
      </c>
      <c r="L123" s="35">
        <f>IF($G123="賣出",ROUNDDOWN(J123*交易稅率,0),0)</f>
        <v>0</v>
      </c>
      <c r="M123" s="35">
        <f t="shared" si="2"/>
        <v>-6010.29</v>
      </c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6.5" customHeight="1">
      <c r="A124" s="15"/>
      <c r="B124" s="54"/>
      <c r="C124" s="52"/>
      <c r="D124" s="67"/>
      <c r="E124" s="68">
        <v>43892.0</v>
      </c>
      <c r="F124" s="84" t="s">
        <v>30</v>
      </c>
      <c r="G124" s="70" t="s">
        <v>58</v>
      </c>
      <c r="H124" s="47">
        <v>150.0</v>
      </c>
      <c r="I124" s="85">
        <v>39.84</v>
      </c>
      <c r="J124" s="35">
        <f t="shared" si="1"/>
        <v>5976</v>
      </c>
      <c r="K124" s="35">
        <f>IF($G124="配息",配息轉帳費,ROUNDDOWN($J124*手續費率*手續費折扣,0))</f>
        <v>2</v>
      </c>
      <c r="L124" s="35">
        <f>IF($G124="賣出",ROUNDDOWN(J124*交易稅率,0),0)</f>
        <v>0</v>
      </c>
      <c r="M124" s="35">
        <f t="shared" si="2"/>
        <v>-5978</v>
      </c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6.5" customHeight="1">
      <c r="A125" s="15"/>
      <c r="B125" s="54"/>
      <c r="C125" s="52"/>
      <c r="D125" s="67"/>
      <c r="E125" s="68">
        <v>43922.0</v>
      </c>
      <c r="F125" s="84" t="s">
        <v>30</v>
      </c>
      <c r="G125" s="70" t="s">
        <v>58</v>
      </c>
      <c r="H125" s="47">
        <v>152.0</v>
      </c>
      <c r="I125" s="85">
        <v>39.3</v>
      </c>
      <c r="J125" s="35">
        <f t="shared" si="1"/>
        <v>5973.6</v>
      </c>
      <c r="K125" s="35">
        <f>IF($G125="配息",配息轉帳費,ROUNDDOWN($J125*手續費率*手續費折扣,0))</f>
        <v>2</v>
      </c>
      <c r="L125" s="35">
        <f>IF($G125="賣出",ROUNDDOWN(J125*交易稅率,0),0)</f>
        <v>0</v>
      </c>
      <c r="M125" s="35">
        <f t="shared" si="2"/>
        <v>-5975.6</v>
      </c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6.5" customHeight="1">
      <c r="A126" s="15"/>
      <c r="B126" s="54"/>
      <c r="C126" s="52"/>
      <c r="D126" s="67"/>
      <c r="E126" s="68">
        <v>43955.0</v>
      </c>
      <c r="F126" s="84" t="s">
        <v>30</v>
      </c>
      <c r="G126" s="70" t="s">
        <v>58</v>
      </c>
      <c r="H126" s="47">
        <v>151.0</v>
      </c>
      <c r="I126" s="85">
        <v>39.6</v>
      </c>
      <c r="J126" s="35">
        <f t="shared" si="1"/>
        <v>5979.6</v>
      </c>
      <c r="K126" s="35">
        <f>IF($G126="配息",配息轉帳費,ROUNDDOWN($J126*手續費率*手續費折扣,0))</f>
        <v>2</v>
      </c>
      <c r="L126" s="35">
        <f>IF($G126="賣出",ROUNDDOWN(J126*交易稅率,0),0)</f>
        <v>0</v>
      </c>
      <c r="M126" s="35">
        <f t="shared" si="2"/>
        <v>-5981.6</v>
      </c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6.5" customHeight="1">
      <c r="A127" s="15"/>
      <c r="B127" s="54"/>
      <c r="C127" s="52"/>
      <c r="D127" s="67"/>
      <c r="E127" s="68">
        <v>43983.0</v>
      </c>
      <c r="F127" s="84" t="s">
        <v>30</v>
      </c>
      <c r="G127" s="70" t="s">
        <v>58</v>
      </c>
      <c r="H127" s="47">
        <v>154.0</v>
      </c>
      <c r="I127" s="85">
        <v>38.99</v>
      </c>
      <c r="J127" s="35">
        <f t="shared" si="1"/>
        <v>6004.46</v>
      </c>
      <c r="K127" s="35">
        <f>IF($G127="配息",配息轉帳費,ROUNDDOWN($J127*手續費率*手續費折扣,0))</f>
        <v>2</v>
      </c>
      <c r="L127" s="35">
        <f>IF($G127="賣出",ROUNDDOWN(J127*交易稅率,0),0)</f>
        <v>0</v>
      </c>
      <c r="M127" s="35">
        <f t="shared" si="2"/>
        <v>-6006.46</v>
      </c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6.5" customHeight="1">
      <c r="A128" s="15"/>
      <c r="B128" s="54"/>
      <c r="C128" s="52"/>
      <c r="D128" s="67"/>
      <c r="E128" s="68">
        <v>44013.0</v>
      </c>
      <c r="F128" s="84" t="s">
        <v>30</v>
      </c>
      <c r="G128" s="70" t="s">
        <v>58</v>
      </c>
      <c r="H128" s="47">
        <v>155.0</v>
      </c>
      <c r="I128" s="85">
        <v>38.7</v>
      </c>
      <c r="J128" s="35">
        <f t="shared" si="1"/>
        <v>5998.5</v>
      </c>
      <c r="K128" s="35">
        <f>IF($G128="配息",配息轉帳費,ROUNDDOWN($J128*手續費率*手續費折扣,0))</f>
        <v>2</v>
      </c>
      <c r="L128" s="35">
        <f>IF($G128="賣出",ROUNDDOWN(J128*交易稅率,0),0)</f>
        <v>0</v>
      </c>
      <c r="M128" s="35">
        <f t="shared" si="2"/>
        <v>-6000.5</v>
      </c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6.5" customHeight="1">
      <c r="A129" s="15"/>
      <c r="B129" s="54"/>
      <c r="C129" s="52"/>
      <c r="D129" s="67"/>
      <c r="E129" s="68">
        <v>44046.0</v>
      </c>
      <c r="F129" s="84" t="s">
        <v>30</v>
      </c>
      <c r="G129" s="70" t="s">
        <v>58</v>
      </c>
      <c r="H129" s="47">
        <v>155.0</v>
      </c>
      <c r="I129" s="85">
        <v>38.75</v>
      </c>
      <c r="J129" s="35">
        <f t="shared" si="1"/>
        <v>6006.25</v>
      </c>
      <c r="K129" s="35">
        <f>IF($G129="配息",配息轉帳費,ROUNDDOWN($J129*手續費率*手續費折扣,0))</f>
        <v>2</v>
      </c>
      <c r="L129" s="35">
        <f>IF($G129="賣出",ROUNDDOWN(J129*交易稅率,0),0)</f>
        <v>0</v>
      </c>
      <c r="M129" s="35">
        <f t="shared" si="2"/>
        <v>-6008.25</v>
      </c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6.5" customHeight="1">
      <c r="A130" s="15"/>
      <c r="B130" s="54"/>
      <c r="C130" s="52"/>
      <c r="D130" s="67"/>
      <c r="E130" s="68">
        <v>44075.0</v>
      </c>
      <c r="F130" s="84" t="s">
        <v>30</v>
      </c>
      <c r="G130" s="70" t="s">
        <v>58</v>
      </c>
      <c r="H130" s="47">
        <v>157.0</v>
      </c>
      <c r="I130" s="85">
        <v>38.2</v>
      </c>
      <c r="J130" s="35">
        <f t="shared" si="1"/>
        <v>5997.4</v>
      </c>
      <c r="K130" s="35">
        <f>IF($G130="配息",配息轉帳費,ROUNDDOWN($J130*手續費率*手續費折扣,0))</f>
        <v>2</v>
      </c>
      <c r="L130" s="35">
        <f>IF($G130="賣出",ROUNDDOWN(J130*交易稅率,0),0)</f>
        <v>0</v>
      </c>
      <c r="M130" s="35">
        <f t="shared" si="2"/>
        <v>-5999.4</v>
      </c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6.5" customHeight="1">
      <c r="A131" s="15"/>
      <c r="B131" s="54"/>
      <c r="C131" s="52"/>
      <c r="D131" s="67"/>
      <c r="E131" s="68">
        <v>44109.0</v>
      </c>
      <c r="F131" s="84" t="s">
        <v>30</v>
      </c>
      <c r="G131" s="70" t="s">
        <v>58</v>
      </c>
      <c r="H131" s="47">
        <v>158.0</v>
      </c>
      <c r="I131" s="85">
        <v>37.74</v>
      </c>
      <c r="J131" s="35">
        <f t="shared" si="1"/>
        <v>5962.92</v>
      </c>
      <c r="K131" s="35">
        <f>IF($G131="配息",配息轉帳費,ROUNDDOWN($J131*手續費率*手續費折扣,0))</f>
        <v>2</v>
      </c>
      <c r="L131" s="35">
        <f>IF($G131="賣出",ROUNDDOWN(J131*交易稅率,0),0)</f>
        <v>0</v>
      </c>
      <c r="M131" s="35">
        <f t="shared" si="2"/>
        <v>-5964.92</v>
      </c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6.5" customHeight="1">
      <c r="A132" s="15"/>
      <c r="B132" s="54"/>
      <c r="C132" s="52"/>
      <c r="D132" s="67"/>
      <c r="E132" s="68">
        <v>44137.0</v>
      </c>
      <c r="F132" s="84" t="s">
        <v>30</v>
      </c>
      <c r="G132" s="70" t="s">
        <v>58</v>
      </c>
      <c r="H132" s="47">
        <v>159.0</v>
      </c>
      <c r="I132" s="85">
        <v>37.6</v>
      </c>
      <c r="J132" s="35">
        <f t="shared" si="1"/>
        <v>5978.4</v>
      </c>
      <c r="K132" s="35">
        <f>IF($G132="配息",配息轉帳費,ROUNDDOWN($J132*手續費率*手續費折扣,0))</f>
        <v>2</v>
      </c>
      <c r="L132" s="35">
        <f>IF($G132="賣出",ROUNDDOWN(J132*交易稅率,0),0)</f>
        <v>0</v>
      </c>
      <c r="M132" s="35">
        <f t="shared" si="2"/>
        <v>-5980.4</v>
      </c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6.5" customHeight="1">
      <c r="A133" s="15"/>
      <c r="B133" s="54"/>
      <c r="C133" s="52"/>
      <c r="D133" s="67"/>
      <c r="E133" s="68">
        <v>44166.0</v>
      </c>
      <c r="F133" s="84" t="s">
        <v>30</v>
      </c>
      <c r="G133" s="70" t="s">
        <v>58</v>
      </c>
      <c r="H133" s="47">
        <v>162.0</v>
      </c>
      <c r="I133" s="85">
        <v>36.87</v>
      </c>
      <c r="J133" s="35">
        <f t="shared" si="1"/>
        <v>5972.94</v>
      </c>
      <c r="K133" s="35">
        <f>IF($G133="配息",配息轉帳費,ROUNDDOWN($J133*手續費率*手續費折扣,0))</f>
        <v>2</v>
      </c>
      <c r="L133" s="35">
        <f>IF($G133="賣出",ROUNDDOWN(J133*交易稅率,0),0)</f>
        <v>0</v>
      </c>
      <c r="M133" s="35">
        <f t="shared" si="2"/>
        <v>-5974.94</v>
      </c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6.5" customHeight="1">
      <c r="A134" s="15"/>
      <c r="B134" s="54"/>
      <c r="C134" s="52"/>
      <c r="D134" s="67"/>
      <c r="E134" s="68">
        <v>44200.0</v>
      </c>
      <c r="F134" s="84" t="s">
        <v>30</v>
      </c>
      <c r="G134" s="70" t="s">
        <v>58</v>
      </c>
      <c r="H134" s="47">
        <v>162.0</v>
      </c>
      <c r="I134" s="85">
        <v>36.9</v>
      </c>
      <c r="J134" s="35">
        <f t="shared" si="1"/>
        <v>5977.8</v>
      </c>
      <c r="K134" s="35">
        <f>IF($G134="配息",配息轉帳費,ROUNDDOWN($J134*手續費率*手續費折扣,0))</f>
        <v>2</v>
      </c>
      <c r="L134" s="35">
        <f>IF($G134="賣出",ROUNDDOWN(J134*交易稅率,0),0)</f>
        <v>0</v>
      </c>
      <c r="M134" s="35">
        <f t="shared" si="2"/>
        <v>-5979.8</v>
      </c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6.5" customHeight="1">
      <c r="A135" s="15"/>
      <c r="B135" s="54"/>
      <c r="C135" s="52"/>
      <c r="D135" s="67"/>
      <c r="E135" s="68">
        <v>44228.0</v>
      </c>
      <c r="F135" s="84" t="s">
        <v>30</v>
      </c>
      <c r="G135" s="70" t="s">
        <v>58</v>
      </c>
      <c r="H135" s="47">
        <v>164.0</v>
      </c>
      <c r="I135" s="85">
        <v>36.44</v>
      </c>
      <c r="J135" s="35">
        <f t="shared" si="1"/>
        <v>5976.16</v>
      </c>
      <c r="K135" s="35">
        <f>IF($G135="配息",配息轉帳費,ROUNDDOWN($J135*手續費率*手續費折扣,0))</f>
        <v>2</v>
      </c>
      <c r="L135" s="35">
        <f>IF($G135="賣出",ROUNDDOWN(J135*交易稅率,0),0)</f>
        <v>0</v>
      </c>
      <c r="M135" s="35">
        <f t="shared" si="2"/>
        <v>-5978.16</v>
      </c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6.5" customHeight="1">
      <c r="A136" s="15"/>
      <c r="B136" s="54"/>
      <c r="C136" s="52"/>
      <c r="D136" s="67"/>
      <c r="E136" s="68">
        <v>44257.0</v>
      </c>
      <c r="F136" s="84" t="s">
        <v>30</v>
      </c>
      <c r="G136" s="70" t="s">
        <v>58</v>
      </c>
      <c r="H136" s="47">
        <v>159.0</v>
      </c>
      <c r="I136" s="85">
        <v>37.4</v>
      </c>
      <c r="J136" s="35">
        <f t="shared" si="1"/>
        <v>5946.6</v>
      </c>
      <c r="K136" s="35">
        <f>IF($G136="配息",配息轉帳費,ROUNDDOWN($J136*手續費率*手續費折扣,0))</f>
        <v>2</v>
      </c>
      <c r="L136" s="35">
        <f>IF($G136="賣出",ROUNDDOWN(J136*交易稅率,0),0)</f>
        <v>0</v>
      </c>
      <c r="M136" s="35">
        <f t="shared" si="2"/>
        <v>-5948.6</v>
      </c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6.5" customHeight="1">
      <c r="A137" s="15"/>
      <c r="B137" s="54"/>
      <c r="C137" s="52"/>
      <c r="D137" s="67"/>
      <c r="E137" s="68">
        <v>44287.0</v>
      </c>
      <c r="F137" s="84" t="s">
        <v>30</v>
      </c>
      <c r="G137" s="70" t="s">
        <v>58</v>
      </c>
      <c r="H137" s="47">
        <v>163.0</v>
      </c>
      <c r="I137" s="85">
        <v>36.3</v>
      </c>
      <c r="J137" s="35">
        <f t="shared" si="1"/>
        <v>5916.9</v>
      </c>
      <c r="K137" s="35">
        <f>IF($G137="配息",配息轉帳費,ROUNDDOWN($J137*手續費率*手續費折扣,0))</f>
        <v>2</v>
      </c>
      <c r="L137" s="35">
        <f>IF($G137="賣出",ROUNDDOWN(J137*交易稅率,0),0)</f>
        <v>0</v>
      </c>
      <c r="M137" s="35">
        <f t="shared" si="2"/>
        <v>-5918.9</v>
      </c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6.5" customHeight="1">
      <c r="A138" s="15"/>
      <c r="B138" s="54"/>
      <c r="C138" s="52"/>
      <c r="D138" s="67"/>
      <c r="E138" s="68">
        <v>44319.0</v>
      </c>
      <c r="F138" s="84" t="s">
        <v>30</v>
      </c>
      <c r="G138" s="70" t="s">
        <v>58</v>
      </c>
      <c r="H138" s="47">
        <v>164.0</v>
      </c>
      <c r="I138" s="85">
        <v>36.4</v>
      </c>
      <c r="J138" s="35">
        <f t="shared" si="1"/>
        <v>5969.6</v>
      </c>
      <c r="K138" s="35">
        <f>IF($G138="配息",配息轉帳費,ROUNDDOWN($J138*手續費率*手續費折扣,0))</f>
        <v>2</v>
      </c>
      <c r="L138" s="35">
        <f>IF($G138="賣出",ROUNDDOWN(J138*交易稅率,0),0)</f>
        <v>0</v>
      </c>
      <c r="M138" s="35">
        <f t="shared" si="2"/>
        <v>-5971.6</v>
      </c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6.5" customHeight="1">
      <c r="A139" s="15"/>
      <c r="B139" s="54"/>
      <c r="C139" s="52"/>
      <c r="D139" s="67"/>
      <c r="E139" s="68">
        <v>44348.0</v>
      </c>
      <c r="F139" s="84" t="s">
        <v>30</v>
      </c>
      <c r="G139" s="70" t="s">
        <v>58</v>
      </c>
      <c r="H139" s="47">
        <v>163.0</v>
      </c>
      <c r="I139" s="85">
        <v>36.68</v>
      </c>
      <c r="J139" s="35">
        <f t="shared" si="1"/>
        <v>5978.84</v>
      </c>
      <c r="K139" s="35">
        <f>IF($G139="配息",配息轉帳費,ROUNDDOWN($J139*手續費率*手續費折扣,0))</f>
        <v>2</v>
      </c>
      <c r="L139" s="35">
        <f>IF($G139="賣出",ROUNDDOWN(J139*交易稅率,0),0)</f>
        <v>0</v>
      </c>
      <c r="M139" s="35">
        <f t="shared" si="2"/>
        <v>-5980.84</v>
      </c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6.5" customHeight="1">
      <c r="A140" s="15"/>
      <c r="B140" s="54"/>
      <c r="C140" s="52"/>
      <c r="D140" s="67"/>
      <c r="E140" s="68">
        <v>44378.0</v>
      </c>
      <c r="F140" s="84" t="s">
        <v>30</v>
      </c>
      <c r="G140" s="70" t="s">
        <v>58</v>
      </c>
      <c r="H140" s="47">
        <v>163.0</v>
      </c>
      <c r="I140" s="85">
        <v>36.78</v>
      </c>
      <c r="J140" s="35">
        <f t="shared" si="1"/>
        <v>5995.14</v>
      </c>
      <c r="K140" s="35">
        <f>IF($G140="配息",配息轉帳費,ROUNDDOWN($J140*手續費率*手續費折扣,0))</f>
        <v>2</v>
      </c>
      <c r="L140" s="35">
        <f>IF($G140="賣出",ROUNDDOWN(J140*交易稅率,0),0)</f>
        <v>0</v>
      </c>
      <c r="M140" s="35">
        <f t="shared" si="2"/>
        <v>-5997.14</v>
      </c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6.5" customHeight="1">
      <c r="A141" s="15"/>
      <c r="B141" s="54"/>
      <c r="C141" s="52"/>
      <c r="D141" s="67"/>
      <c r="E141" s="68">
        <v>44410.0</v>
      </c>
      <c r="F141" s="84" t="s">
        <v>30</v>
      </c>
      <c r="G141" s="70" t="s">
        <v>58</v>
      </c>
      <c r="H141" s="47">
        <v>164.0</v>
      </c>
      <c r="I141" s="85">
        <v>36.5</v>
      </c>
      <c r="J141" s="35">
        <f t="shared" si="1"/>
        <v>5986</v>
      </c>
      <c r="K141" s="35">
        <f>IF($G141="配息",配息轉帳費,ROUNDDOWN($J141*手續費率*手續費折扣,0))</f>
        <v>2</v>
      </c>
      <c r="L141" s="35">
        <f>IF($G141="賣出",ROUNDDOWN(J141*交易稅率,0),0)</f>
        <v>0</v>
      </c>
      <c r="M141" s="35">
        <f t="shared" si="2"/>
        <v>-5988</v>
      </c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6.5" customHeight="1">
      <c r="A142" s="15"/>
      <c r="B142" s="54"/>
      <c r="C142" s="52"/>
      <c r="D142" s="67"/>
      <c r="E142" s="68">
        <v>44440.0</v>
      </c>
      <c r="F142" s="84" t="s">
        <v>30</v>
      </c>
      <c r="G142" s="70" t="s">
        <v>58</v>
      </c>
      <c r="H142" s="47">
        <v>163.0</v>
      </c>
      <c r="I142" s="85">
        <v>36.64</v>
      </c>
      <c r="J142" s="35">
        <f t="shared" si="1"/>
        <v>5972.32</v>
      </c>
      <c r="K142" s="35">
        <f>IF($G142="配息",配息轉帳費,ROUNDDOWN($J142*手續費率*手續費折扣,0))</f>
        <v>2</v>
      </c>
      <c r="L142" s="35">
        <f>IF($G142="賣出",ROUNDDOWN(J142*交易稅率,0),0)</f>
        <v>0</v>
      </c>
      <c r="M142" s="35">
        <f t="shared" si="2"/>
        <v>-5974.32</v>
      </c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6.5" customHeight="1">
      <c r="A143" s="15"/>
      <c r="B143" s="54"/>
      <c r="C143" s="52"/>
      <c r="D143" s="67"/>
      <c r="E143" s="68">
        <v>44470.0</v>
      </c>
      <c r="F143" s="84" t="s">
        <v>30</v>
      </c>
      <c r="G143" s="70" t="s">
        <v>58</v>
      </c>
      <c r="H143" s="47">
        <v>163.0</v>
      </c>
      <c r="I143" s="85">
        <v>36.57</v>
      </c>
      <c r="J143" s="35">
        <f t="shared" si="1"/>
        <v>5960.91</v>
      </c>
      <c r="K143" s="35">
        <f>IF($G143="配息",配息轉帳費,ROUNDDOWN($J143*手續費率*手續費折扣,0))</f>
        <v>2</v>
      </c>
      <c r="L143" s="35">
        <f>IF($G143="賣出",ROUNDDOWN(J143*交易稅率,0),0)</f>
        <v>0</v>
      </c>
      <c r="M143" s="35">
        <f t="shared" si="2"/>
        <v>-5962.91</v>
      </c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6.5" customHeight="1">
      <c r="A144" s="15"/>
      <c r="B144" s="54"/>
      <c r="C144" s="52"/>
      <c r="D144" s="67"/>
      <c r="E144" s="68">
        <v>44501.0</v>
      </c>
      <c r="F144" s="84" t="s">
        <v>30</v>
      </c>
      <c r="G144" s="70" t="s">
        <v>58</v>
      </c>
      <c r="H144" s="47">
        <v>164.0</v>
      </c>
      <c r="I144" s="85">
        <v>36.46</v>
      </c>
      <c r="J144" s="35">
        <f t="shared" si="1"/>
        <v>5979.44</v>
      </c>
      <c r="K144" s="35">
        <f>IF($G144="配息",配息轉帳費,ROUNDDOWN($J144*手續費率*手續費折扣,0))</f>
        <v>2</v>
      </c>
      <c r="L144" s="35">
        <f>IF($G144="賣出",ROUNDDOWN(J144*交易稅率,0),0)</f>
        <v>0</v>
      </c>
      <c r="M144" s="35">
        <f t="shared" si="2"/>
        <v>-5981.44</v>
      </c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6.5" customHeight="1">
      <c r="A145" s="15"/>
      <c r="B145" s="54"/>
      <c r="C145" s="52"/>
      <c r="D145" s="67"/>
      <c r="E145" s="68">
        <v>44531.0</v>
      </c>
      <c r="F145" s="84" t="s">
        <v>30</v>
      </c>
      <c r="G145" s="70" t="s">
        <v>58</v>
      </c>
      <c r="H145" s="47">
        <v>165.0</v>
      </c>
      <c r="I145" s="85">
        <v>36.31</v>
      </c>
      <c r="J145" s="35">
        <f t="shared" si="1"/>
        <v>5991.15</v>
      </c>
      <c r="K145" s="35">
        <f>IF($G145="配息",配息轉帳費,ROUNDDOWN($J145*手續費率*手續費折扣,0))</f>
        <v>2</v>
      </c>
      <c r="L145" s="35">
        <f>IF($G145="賣出",ROUNDDOWN(J145*交易稅率,0),0)</f>
        <v>0</v>
      </c>
      <c r="M145" s="35">
        <f t="shared" si="2"/>
        <v>-5993.15</v>
      </c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6.5" customHeight="1">
      <c r="A146" s="15"/>
      <c r="B146" s="54"/>
      <c r="C146" s="52"/>
      <c r="D146" s="67"/>
      <c r="E146" s="68">
        <v>44564.0</v>
      </c>
      <c r="F146" s="84" t="s">
        <v>30</v>
      </c>
      <c r="G146" s="70" t="s">
        <v>58</v>
      </c>
      <c r="H146" s="47">
        <v>164.0</v>
      </c>
      <c r="I146" s="85">
        <v>36.37</v>
      </c>
      <c r="J146" s="35">
        <f t="shared" si="1"/>
        <v>5964.68</v>
      </c>
      <c r="K146" s="35">
        <f>IF($G146="配息",配息轉帳費,ROUNDDOWN($J146*手續費率*手續費折扣,0))</f>
        <v>2</v>
      </c>
      <c r="L146" s="35">
        <f>IF($G146="賣出",ROUNDDOWN(J146*交易稅率,0),0)</f>
        <v>0</v>
      </c>
      <c r="M146" s="35">
        <f t="shared" si="2"/>
        <v>-5966.68</v>
      </c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6.5" customHeight="1">
      <c r="A147" s="15"/>
      <c r="B147" s="54"/>
      <c r="C147" s="52"/>
      <c r="D147" s="67"/>
      <c r="E147" s="68">
        <v>44599.0</v>
      </c>
      <c r="F147" s="84" t="s">
        <v>30</v>
      </c>
      <c r="G147" s="70" t="s">
        <v>58</v>
      </c>
      <c r="H147" s="47">
        <v>162.0</v>
      </c>
      <c r="I147" s="85">
        <v>36.68</v>
      </c>
      <c r="J147" s="35">
        <f t="shared" si="1"/>
        <v>5942.16</v>
      </c>
      <c r="K147" s="35">
        <f>IF($G147="配息",配息轉帳費,ROUNDDOWN($J147*手續費率*手續費折扣,0))</f>
        <v>2</v>
      </c>
      <c r="L147" s="35">
        <f>IF($G147="賣出",ROUNDDOWN(J147*交易稅率,0),0)</f>
        <v>0</v>
      </c>
      <c r="M147" s="35">
        <f t="shared" si="2"/>
        <v>-5944.16</v>
      </c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6.5" customHeight="1">
      <c r="A148" s="15"/>
      <c r="B148" s="54"/>
      <c r="C148" s="52"/>
      <c r="D148" s="67"/>
      <c r="E148" s="68">
        <v>44621.0</v>
      </c>
      <c r="F148" s="84" t="s">
        <v>30</v>
      </c>
      <c r="G148" s="70" t="s">
        <v>58</v>
      </c>
      <c r="H148" s="47">
        <v>160.0</v>
      </c>
      <c r="I148" s="85">
        <v>37.45</v>
      </c>
      <c r="J148" s="35">
        <f t="shared" si="1"/>
        <v>5992</v>
      </c>
      <c r="K148" s="35">
        <f>IF($G148="配息",配息轉帳費,ROUNDDOWN($J148*手續費率*手續費折扣,0))</f>
        <v>2</v>
      </c>
      <c r="L148" s="35">
        <f>IF($G148="賣出",ROUNDDOWN(J148*交易稅率,0),0)</f>
        <v>0</v>
      </c>
      <c r="M148" s="35">
        <f t="shared" si="2"/>
        <v>-5994</v>
      </c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6.5" customHeight="1">
      <c r="A149" s="15"/>
      <c r="B149" s="54"/>
      <c r="C149" s="52"/>
      <c r="D149" s="67"/>
      <c r="E149" s="68">
        <v>44652.0</v>
      </c>
      <c r="F149" s="84" t="s">
        <v>30</v>
      </c>
      <c r="G149" s="70" t="s">
        <v>58</v>
      </c>
      <c r="H149" s="47">
        <v>155.0</v>
      </c>
      <c r="I149" s="85">
        <v>38.54</v>
      </c>
      <c r="J149" s="35">
        <f t="shared" si="1"/>
        <v>5973.7</v>
      </c>
      <c r="K149" s="35">
        <f>IF($G149="配息",配息轉帳費,ROUNDDOWN($J149*手續費率*手續費折扣,0))</f>
        <v>2</v>
      </c>
      <c r="L149" s="35">
        <f>IF($G149="賣出",ROUNDDOWN(J149*交易稅率,0),0)</f>
        <v>0</v>
      </c>
      <c r="M149" s="35">
        <f t="shared" si="2"/>
        <v>-5975.7</v>
      </c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6.5" customHeight="1">
      <c r="A150" s="15"/>
      <c r="B150" s="54"/>
      <c r="C150" s="52"/>
      <c r="D150" s="67"/>
      <c r="E150" s="68">
        <v>44684.0</v>
      </c>
      <c r="F150" s="84" t="s">
        <v>30</v>
      </c>
      <c r="G150" s="70" t="s">
        <v>58</v>
      </c>
      <c r="H150" s="47">
        <v>157.0</v>
      </c>
      <c r="I150" s="85">
        <v>37.93</v>
      </c>
      <c r="J150" s="35">
        <f t="shared" si="1"/>
        <v>5955.01</v>
      </c>
      <c r="K150" s="35">
        <f>IF($G150="配息",配息轉帳費,ROUNDDOWN($J150*手續費率*手續費折扣,0))</f>
        <v>2</v>
      </c>
      <c r="L150" s="35">
        <f>IF($G150="賣出",ROUNDDOWN(J150*交易稅率,0),0)</f>
        <v>0</v>
      </c>
      <c r="M150" s="35">
        <f t="shared" si="2"/>
        <v>-5957.01</v>
      </c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6.5" customHeight="1">
      <c r="A151" s="15"/>
      <c r="B151" s="54"/>
      <c r="C151" s="52"/>
      <c r="D151" s="67"/>
      <c r="E151" s="68">
        <v>44713.0</v>
      </c>
      <c r="F151" s="84" t="s">
        <v>30</v>
      </c>
      <c r="G151" s="70" t="s">
        <v>58</v>
      </c>
      <c r="H151" s="47">
        <v>154.0</v>
      </c>
      <c r="I151" s="85">
        <v>38.63</v>
      </c>
      <c r="J151" s="35">
        <f t="shared" si="1"/>
        <v>5949.02</v>
      </c>
      <c r="K151" s="35">
        <f>IF($G151="配息",配息轉帳費,ROUNDDOWN($J151*手續費率*手續費折扣,0))</f>
        <v>2</v>
      </c>
      <c r="L151" s="35">
        <f>IF($G151="賣出",ROUNDDOWN(J151*交易稅率,0),0)</f>
        <v>0</v>
      </c>
      <c r="M151" s="35">
        <f t="shared" si="2"/>
        <v>-5951.02</v>
      </c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6.5" customHeight="1">
      <c r="A152" s="15"/>
      <c r="B152" s="54"/>
      <c r="C152" s="52"/>
      <c r="D152" s="67"/>
      <c r="E152" s="68">
        <v>44743.0</v>
      </c>
      <c r="F152" s="84" t="s">
        <v>30</v>
      </c>
      <c r="G152" s="70" t="s">
        <v>58</v>
      </c>
      <c r="H152" s="47">
        <v>152.0</v>
      </c>
      <c r="I152" s="85">
        <v>38.98</v>
      </c>
      <c r="J152" s="35">
        <f t="shared" si="1"/>
        <v>5924.96</v>
      </c>
      <c r="K152" s="35">
        <f>IF($G152="配息",配息轉帳費,ROUNDDOWN($J152*手續費率*手續費折扣,0))</f>
        <v>2</v>
      </c>
      <c r="L152" s="35">
        <f>IF($G152="賣出",ROUNDDOWN(J152*交易稅率,0),0)</f>
        <v>0</v>
      </c>
      <c r="M152" s="35">
        <f t="shared" si="2"/>
        <v>-5926.96</v>
      </c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6.5" customHeight="1">
      <c r="A153" s="15"/>
      <c r="B153" s="54"/>
      <c r="C153" s="52"/>
      <c r="D153" s="67"/>
      <c r="E153" s="68">
        <v>44774.0</v>
      </c>
      <c r="F153" s="84" t="s">
        <v>30</v>
      </c>
      <c r="G153" s="70" t="s">
        <v>58</v>
      </c>
      <c r="H153" s="47">
        <v>150.0</v>
      </c>
      <c r="I153" s="85">
        <v>39.6</v>
      </c>
      <c r="J153" s="35">
        <f t="shared" si="1"/>
        <v>5940</v>
      </c>
      <c r="K153" s="35">
        <f>IF($G153="配息",配息轉帳費,ROUNDDOWN($J153*手續費率*手續費折扣,0))</f>
        <v>2</v>
      </c>
      <c r="L153" s="35">
        <f>IF($G153="賣出",ROUNDDOWN(J153*交易稅率,0),0)</f>
        <v>0</v>
      </c>
      <c r="M153" s="35">
        <f t="shared" si="2"/>
        <v>-5942</v>
      </c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6.5" customHeight="1">
      <c r="A154" s="15"/>
      <c r="B154" s="54"/>
      <c r="C154" s="52"/>
      <c r="D154" s="67"/>
      <c r="E154" s="68">
        <v>44805.0</v>
      </c>
      <c r="F154" s="84" t="s">
        <v>30</v>
      </c>
      <c r="G154" s="70" t="s">
        <v>58</v>
      </c>
      <c r="H154" s="47">
        <v>144.0</v>
      </c>
      <c r="I154" s="85">
        <v>41.27</v>
      </c>
      <c r="J154" s="35">
        <f t="shared" si="1"/>
        <v>5942.88</v>
      </c>
      <c r="K154" s="35">
        <f>IF($G154="配息",配息轉帳費,ROUNDDOWN($J154*手續費率*手續費折扣,0))</f>
        <v>2</v>
      </c>
      <c r="L154" s="35">
        <f>IF($G154="賣出",ROUNDDOWN(J154*交易稅率,0),0)</f>
        <v>0</v>
      </c>
      <c r="M154" s="35">
        <f t="shared" si="2"/>
        <v>-5944.88</v>
      </c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6.5" customHeight="1">
      <c r="A155" s="15"/>
      <c r="B155" s="54"/>
      <c r="C155" s="52"/>
      <c r="D155" s="67"/>
      <c r="E155" s="68">
        <v>44837.0</v>
      </c>
      <c r="F155" s="84" t="s">
        <v>30</v>
      </c>
      <c r="G155" s="70" t="s">
        <v>58</v>
      </c>
      <c r="H155" s="47">
        <v>142.0</v>
      </c>
      <c r="I155" s="85">
        <v>41.9</v>
      </c>
      <c r="J155" s="35">
        <f t="shared" si="1"/>
        <v>5949.8</v>
      </c>
      <c r="K155" s="35">
        <f>IF($G155="配息",配息轉帳費,ROUNDDOWN($J155*手續費率*手續費折扣,0))</f>
        <v>2</v>
      </c>
      <c r="L155" s="35">
        <f>IF($G155="賣出",ROUNDDOWN(J155*交易稅率,0),0)</f>
        <v>0</v>
      </c>
      <c r="M155" s="35">
        <f t="shared" si="2"/>
        <v>-5951.8</v>
      </c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6.5" customHeight="1">
      <c r="A156" s="15"/>
      <c r="B156" s="54"/>
      <c r="C156" s="52"/>
      <c r="D156" s="67"/>
      <c r="E156" s="68">
        <v>44866.0</v>
      </c>
      <c r="F156" s="84" t="s">
        <v>30</v>
      </c>
      <c r="G156" s="70" t="s">
        <v>58</v>
      </c>
      <c r="H156" s="47">
        <v>147.0</v>
      </c>
      <c r="I156" s="85">
        <v>40.32</v>
      </c>
      <c r="J156" s="35">
        <f t="shared" si="1"/>
        <v>5927.04</v>
      </c>
      <c r="K156" s="35">
        <f>IF($G156="配息",配息轉帳費,ROUNDDOWN($J156*手續費率*手續費折扣,0))</f>
        <v>2</v>
      </c>
      <c r="L156" s="35">
        <f>IF($G156="賣出",ROUNDDOWN(J156*交易稅率,0),0)</f>
        <v>0</v>
      </c>
      <c r="M156" s="35">
        <f t="shared" si="2"/>
        <v>-5929.04</v>
      </c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6.5" customHeight="1">
      <c r="A157" s="15"/>
      <c r="B157" s="54"/>
      <c r="C157" s="52"/>
      <c r="D157" s="67"/>
      <c r="E157" s="68">
        <v>44896.0</v>
      </c>
      <c r="F157" s="84" t="s">
        <v>30</v>
      </c>
      <c r="G157" s="70" t="s">
        <v>58</v>
      </c>
      <c r="H157" s="47">
        <v>147.0</v>
      </c>
      <c r="I157" s="85">
        <v>40.25</v>
      </c>
      <c r="J157" s="35">
        <f t="shared" si="1"/>
        <v>5916.75</v>
      </c>
      <c r="K157" s="35">
        <f>IF($G157="配息",配息轉帳費,ROUNDDOWN($J157*手續費率*手續費折扣,0))</f>
        <v>2</v>
      </c>
      <c r="L157" s="35">
        <f>IF($G157="賣出",ROUNDDOWN(J157*交易稅率,0),0)</f>
        <v>0</v>
      </c>
      <c r="M157" s="35">
        <f t="shared" si="2"/>
        <v>-5918.75</v>
      </c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6.5" customHeight="1">
      <c r="A158" s="15"/>
      <c r="B158" s="54"/>
      <c r="C158" s="52"/>
      <c r="D158" s="67"/>
      <c r="E158" s="68">
        <v>44929.0</v>
      </c>
      <c r="F158" s="84" t="s">
        <v>30</v>
      </c>
      <c r="G158" s="70" t="s">
        <v>58</v>
      </c>
      <c r="H158" s="47">
        <v>150.0</v>
      </c>
      <c r="I158" s="85">
        <v>39.48</v>
      </c>
      <c r="J158" s="35">
        <f t="shared" si="1"/>
        <v>5922</v>
      </c>
      <c r="K158" s="35">
        <f>IF($G158="配息",配息轉帳費,ROUNDDOWN($J158*手續費率*手續費折扣,0))</f>
        <v>2</v>
      </c>
      <c r="L158" s="35">
        <f>IF($G158="賣出",ROUNDDOWN(J158*交易稅率,0),0)</f>
        <v>0</v>
      </c>
      <c r="M158" s="35">
        <f t="shared" si="2"/>
        <v>-5924</v>
      </c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6.5" customHeight="1">
      <c r="A159" s="15"/>
      <c r="B159" s="54"/>
      <c r="C159" s="52"/>
      <c r="D159" s="67"/>
      <c r="E159" s="68">
        <v>44958.0</v>
      </c>
      <c r="F159" s="84" t="s">
        <v>30</v>
      </c>
      <c r="G159" s="70" t="s">
        <v>58</v>
      </c>
      <c r="H159" s="47">
        <v>148.0</v>
      </c>
      <c r="I159" s="85">
        <v>40.12</v>
      </c>
      <c r="J159" s="35">
        <f t="shared" si="1"/>
        <v>5937.76</v>
      </c>
      <c r="K159" s="35">
        <f>IF($G159="配息",配息轉帳費,ROUNDDOWN($J159*手續費率*手續費折扣,0))</f>
        <v>2</v>
      </c>
      <c r="L159" s="35">
        <f>IF($G159="賣出",ROUNDDOWN(J159*交易稅率,0),0)</f>
        <v>0</v>
      </c>
      <c r="M159" s="35">
        <f t="shared" si="2"/>
        <v>-5939.76</v>
      </c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6.5" customHeight="1">
      <c r="A160" s="15"/>
      <c r="B160" s="54"/>
      <c r="C160" s="52"/>
      <c r="D160" s="67"/>
      <c r="E160" s="68">
        <v>44986.0</v>
      </c>
      <c r="F160" s="84" t="s">
        <v>30</v>
      </c>
      <c r="G160" s="70" t="s">
        <v>58</v>
      </c>
      <c r="H160" s="47">
        <v>147.0</v>
      </c>
      <c r="I160" s="85">
        <v>40.3</v>
      </c>
      <c r="J160" s="35">
        <f t="shared" si="1"/>
        <v>5924.1</v>
      </c>
      <c r="K160" s="35">
        <f>IF($G160="配息",配息轉帳費,ROUNDDOWN($J160*手續費率*手續費折扣,0))</f>
        <v>2</v>
      </c>
      <c r="L160" s="35">
        <f>IF($G160="賣出",ROUNDDOWN(J160*交易稅率,0),0)</f>
        <v>0</v>
      </c>
      <c r="M160" s="35">
        <f t="shared" si="2"/>
        <v>-5926.1</v>
      </c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6.5" customHeight="1">
      <c r="A161" s="15"/>
      <c r="B161" s="54"/>
      <c r="C161" s="52"/>
      <c r="D161" s="67"/>
      <c r="E161" s="68">
        <v>45022.0</v>
      </c>
      <c r="F161" s="84" t="s">
        <v>30</v>
      </c>
      <c r="G161" s="70" t="s">
        <v>58</v>
      </c>
      <c r="H161" s="47">
        <v>145.0</v>
      </c>
      <c r="I161" s="85">
        <v>40.72</v>
      </c>
      <c r="J161" s="35">
        <f t="shared" si="1"/>
        <v>5904.4</v>
      </c>
      <c r="K161" s="35">
        <f>IF($G161="配息",配息轉帳費,ROUNDDOWN($J161*手續費率*手續費折扣,0))</f>
        <v>2</v>
      </c>
      <c r="L161" s="35">
        <f>IF($G161="賣出",ROUNDDOWN(J161*交易稅率,0),0)</f>
        <v>0</v>
      </c>
      <c r="M161" s="35">
        <f t="shared" si="2"/>
        <v>-5906.4</v>
      </c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6.5" customHeight="1">
      <c r="A162" s="15"/>
      <c r="B162" s="54"/>
      <c r="C162" s="52"/>
      <c r="D162" s="67"/>
      <c r="E162" s="68">
        <v>45048.0</v>
      </c>
      <c r="F162" s="84" t="s">
        <v>30</v>
      </c>
      <c r="G162" s="70" t="s">
        <v>58</v>
      </c>
      <c r="H162" s="47">
        <v>145.0</v>
      </c>
      <c r="I162" s="85">
        <v>40.87</v>
      </c>
      <c r="J162" s="35">
        <f t="shared" si="1"/>
        <v>5926.15</v>
      </c>
      <c r="K162" s="35">
        <f>IF($G162="配息",配息轉帳費,ROUNDDOWN($J162*手續費率*手續費折扣,0))</f>
        <v>2</v>
      </c>
      <c r="L162" s="35">
        <f>IF($G162="賣出",ROUNDDOWN(J162*交易稅率,0),0)</f>
        <v>0</v>
      </c>
      <c r="M162" s="35">
        <f t="shared" si="2"/>
        <v>-5928.15</v>
      </c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6.5" customHeight="1">
      <c r="A163" s="15"/>
      <c r="B163" s="54"/>
      <c r="C163" s="52"/>
      <c r="D163" s="67"/>
      <c r="E163" s="68">
        <v>45078.0</v>
      </c>
      <c r="F163" s="84" t="s">
        <v>30</v>
      </c>
      <c r="G163" s="70" t="s">
        <v>58</v>
      </c>
      <c r="H163" s="47">
        <v>143.0</v>
      </c>
      <c r="I163" s="85">
        <v>41.51</v>
      </c>
      <c r="J163" s="35">
        <f t="shared" si="1"/>
        <v>5935.93</v>
      </c>
      <c r="K163" s="35">
        <f>IF($G163="配息",配息轉帳費,ROUNDDOWN($J163*手續費率*手續費折扣,0))</f>
        <v>2</v>
      </c>
      <c r="L163" s="35">
        <f>IF($G163="賣出",ROUNDDOWN(J163*交易稅率,0),0)</f>
        <v>0</v>
      </c>
      <c r="M163" s="35">
        <f t="shared" si="2"/>
        <v>-5937.93</v>
      </c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6.5" customHeight="1">
      <c r="A164" s="15"/>
      <c r="B164" s="54"/>
      <c r="C164" s="52"/>
      <c r="D164" s="67"/>
      <c r="E164" s="68">
        <v>45110.0</v>
      </c>
      <c r="F164" s="84" t="s">
        <v>30</v>
      </c>
      <c r="G164" s="70" t="s">
        <v>58</v>
      </c>
      <c r="H164" s="47">
        <v>141.0</v>
      </c>
      <c r="I164" s="85">
        <v>42.34</v>
      </c>
      <c r="J164" s="35">
        <f t="shared" si="1"/>
        <v>5969.94</v>
      </c>
      <c r="K164" s="35">
        <f>IF($G164="配息",配息轉帳費,ROUNDDOWN($J164*手續費率*手續費折扣,0))</f>
        <v>2</v>
      </c>
      <c r="L164" s="35">
        <f>IF($G164="賣出",ROUNDDOWN(J164*交易稅率,0),0)</f>
        <v>0</v>
      </c>
      <c r="M164" s="35">
        <f t="shared" si="2"/>
        <v>-5971.94</v>
      </c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6.5" customHeight="1">
      <c r="A165" s="15"/>
      <c r="B165" s="54"/>
      <c r="C165" s="52"/>
      <c r="D165" s="67"/>
      <c r="E165" s="68">
        <v>45139.0</v>
      </c>
      <c r="F165" s="84" t="s">
        <v>30</v>
      </c>
      <c r="G165" s="70" t="s">
        <v>58</v>
      </c>
      <c r="H165" s="47">
        <v>138.0</v>
      </c>
      <c r="I165" s="85">
        <v>43.14</v>
      </c>
      <c r="J165" s="35">
        <f t="shared" si="1"/>
        <v>5953.32</v>
      </c>
      <c r="K165" s="35">
        <f>IF($G165="配息",配息轉帳費,ROUNDDOWN($J165*手續費率*手續費折扣,0))</f>
        <v>2</v>
      </c>
      <c r="L165" s="35">
        <f>IF($G165="賣出",ROUNDDOWN(J165*交易稅率,0),0)</f>
        <v>0</v>
      </c>
      <c r="M165" s="35">
        <f t="shared" si="2"/>
        <v>-5955.32</v>
      </c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6.5" customHeight="1">
      <c r="A166" s="15"/>
      <c r="B166" s="54"/>
      <c r="C166" s="52"/>
      <c r="D166" s="67"/>
      <c r="E166" s="68">
        <v>45170.0</v>
      </c>
      <c r="F166" s="84" t="s">
        <v>30</v>
      </c>
      <c r="G166" s="70" t="s">
        <v>58</v>
      </c>
      <c r="H166" s="47">
        <v>136.0</v>
      </c>
      <c r="I166" s="85">
        <v>43.78</v>
      </c>
      <c r="J166" s="35">
        <f t="shared" si="1"/>
        <v>5954.08</v>
      </c>
      <c r="K166" s="35">
        <f>IF($G166="配息",配息轉帳費,ROUNDDOWN($J166*手續費率*手續費折扣,0))</f>
        <v>2</v>
      </c>
      <c r="L166" s="35">
        <f>IF($G166="賣出",ROUNDDOWN(J166*交易稅率,0),0)</f>
        <v>0</v>
      </c>
      <c r="M166" s="35">
        <f t="shared" si="2"/>
        <v>-5956.08</v>
      </c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6.5" customHeight="1">
      <c r="A167" s="15"/>
      <c r="B167" s="54"/>
      <c r="C167" s="52"/>
      <c r="D167" s="67"/>
      <c r="E167" s="68">
        <v>45201.0</v>
      </c>
      <c r="F167" s="84" t="s">
        <v>30</v>
      </c>
      <c r="G167" s="70" t="s">
        <v>58</v>
      </c>
      <c r="H167" s="47">
        <v>135.0</v>
      </c>
      <c r="I167" s="85">
        <v>44.24</v>
      </c>
      <c r="J167" s="35">
        <f t="shared" si="1"/>
        <v>5972.4</v>
      </c>
      <c r="K167" s="35">
        <f>IF($G167="配息",配息轉帳費,ROUNDDOWN($J167*手續費率*手續費折扣,0))</f>
        <v>2</v>
      </c>
      <c r="L167" s="35">
        <f>IF($G167="賣出",ROUNDDOWN(J167*交易稅率,0),0)</f>
        <v>0</v>
      </c>
      <c r="M167" s="35">
        <f t="shared" si="2"/>
        <v>-5974.4</v>
      </c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6.5" customHeight="1">
      <c r="A168" s="15"/>
      <c r="B168" s="54"/>
      <c r="C168" s="52"/>
      <c r="D168" s="67"/>
      <c r="E168" s="68">
        <v>45231.0</v>
      </c>
      <c r="F168" s="84" t="s">
        <v>30</v>
      </c>
      <c r="G168" s="70" t="s">
        <v>58</v>
      </c>
      <c r="H168" s="47">
        <v>139.0</v>
      </c>
      <c r="I168" s="85">
        <v>42.81</v>
      </c>
      <c r="J168" s="35">
        <f t="shared" si="1"/>
        <v>5950.59</v>
      </c>
      <c r="K168" s="35">
        <f>IF($G168="配息",配息轉帳費,ROUNDDOWN($J168*手續費率*手續費折扣,0))</f>
        <v>2</v>
      </c>
      <c r="L168" s="35">
        <f>IF($G168="賣出",ROUNDDOWN(J168*交易稅率,0),0)</f>
        <v>0</v>
      </c>
      <c r="M168" s="35">
        <f t="shared" si="2"/>
        <v>-5952.59</v>
      </c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6.5" customHeight="1">
      <c r="A169" s="15"/>
      <c r="B169" s="54"/>
      <c r="C169" s="52"/>
      <c r="D169" s="67"/>
      <c r="E169" s="68">
        <v>45261.0</v>
      </c>
      <c r="F169" s="84" t="s">
        <v>30</v>
      </c>
      <c r="G169" s="70" t="s">
        <v>58</v>
      </c>
      <c r="H169" s="47">
        <v>141.0</v>
      </c>
      <c r="I169" s="85">
        <v>42.33</v>
      </c>
      <c r="J169" s="35">
        <f t="shared" si="1"/>
        <v>5968.53</v>
      </c>
      <c r="K169" s="35">
        <f>IF($G169="配息",配息轉帳費,ROUNDDOWN($J169*手續費率*手續費折扣,0))</f>
        <v>2</v>
      </c>
      <c r="L169" s="35">
        <f>IF($G169="賣出",ROUNDDOWN(J169*交易稅率,0),0)</f>
        <v>0</v>
      </c>
      <c r="M169" s="35">
        <f t="shared" si="2"/>
        <v>-5970.53</v>
      </c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6.5" customHeight="1">
      <c r="A170" s="15"/>
      <c r="B170" s="54"/>
      <c r="C170" s="52"/>
      <c r="D170" s="67"/>
      <c r="E170" s="68">
        <v>45293.0</v>
      </c>
      <c r="F170" s="84" t="s">
        <v>30</v>
      </c>
      <c r="G170" s="70" t="s">
        <v>58</v>
      </c>
      <c r="H170" s="47">
        <v>138.0</v>
      </c>
      <c r="I170" s="85">
        <v>43.21</v>
      </c>
      <c r="J170" s="35">
        <f t="shared" si="1"/>
        <v>5962.98</v>
      </c>
      <c r="K170" s="35">
        <f>IF($G170="配息",配息轉帳費,ROUNDDOWN($J170*手續費率*手續費折扣,0))</f>
        <v>2</v>
      </c>
      <c r="L170" s="35">
        <f>IF($G170="賣出",ROUNDDOWN(J170*交易稅率,0),0)</f>
        <v>0</v>
      </c>
      <c r="M170" s="35">
        <f t="shared" si="2"/>
        <v>-5964.98</v>
      </c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6.5" customHeight="1">
      <c r="A171" s="15"/>
      <c r="B171" s="54"/>
      <c r="C171" s="52"/>
      <c r="D171" s="67"/>
      <c r="E171" s="68">
        <v>45323.0</v>
      </c>
      <c r="F171" s="84" t="s">
        <v>30</v>
      </c>
      <c r="G171" s="70" t="s">
        <v>58</v>
      </c>
      <c r="H171" s="47">
        <v>136.0</v>
      </c>
      <c r="I171" s="85">
        <v>43.86</v>
      </c>
      <c r="J171" s="35">
        <f t="shared" si="1"/>
        <v>5964.96</v>
      </c>
      <c r="K171" s="35">
        <f>IF($G171="配息",配息轉帳費,ROUNDDOWN($J171*手續費率*手續費折扣,0))</f>
        <v>2</v>
      </c>
      <c r="L171" s="35">
        <f>IF($G171="賣出",ROUNDDOWN(J171*交易稅率,0),0)</f>
        <v>0</v>
      </c>
      <c r="M171" s="35">
        <f t="shared" si="2"/>
        <v>-5966.96</v>
      </c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6.5" customHeight="1">
      <c r="A172" s="15"/>
      <c r="B172" s="54"/>
      <c r="C172" s="52"/>
      <c r="D172" s="67"/>
      <c r="E172" s="68">
        <v>45352.0</v>
      </c>
      <c r="F172" s="84" t="s">
        <v>30</v>
      </c>
      <c r="G172" s="70" t="s">
        <v>58</v>
      </c>
      <c r="H172" s="47">
        <v>134.0</v>
      </c>
      <c r="I172" s="85">
        <v>44.51</v>
      </c>
      <c r="J172" s="35">
        <f t="shared" si="1"/>
        <v>5964.34</v>
      </c>
      <c r="K172" s="35">
        <f>IF($G172="配息",配息轉帳費,ROUNDDOWN($J172*手續費率*手續費折扣,0))</f>
        <v>2</v>
      </c>
      <c r="L172" s="35">
        <f>IF($G172="賣出",ROUNDDOWN(J172*交易稅率,0),0)</f>
        <v>0</v>
      </c>
      <c r="M172" s="35">
        <f t="shared" si="2"/>
        <v>-5966.34</v>
      </c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6.5" customHeight="1">
      <c r="A173" s="15"/>
      <c r="B173" s="54"/>
      <c r="C173" s="52"/>
      <c r="D173" s="67"/>
      <c r="E173" s="68">
        <v>45383.0</v>
      </c>
      <c r="F173" s="84" t="s">
        <v>30</v>
      </c>
      <c r="G173" s="70" t="s">
        <v>58</v>
      </c>
      <c r="H173" s="47">
        <v>131.0</v>
      </c>
      <c r="I173" s="85">
        <v>45.36</v>
      </c>
      <c r="J173" s="35">
        <f t="shared" si="1"/>
        <v>5942.16</v>
      </c>
      <c r="K173" s="35">
        <f>IF($G173="配息",配息轉帳費,ROUNDDOWN($J173*手續費率*手續費折扣,0))</f>
        <v>2</v>
      </c>
      <c r="L173" s="35">
        <f>IF($G173="賣出",ROUNDDOWN(J173*交易稅率,0),0)</f>
        <v>0</v>
      </c>
      <c r="M173" s="35">
        <f t="shared" si="2"/>
        <v>-5944.16</v>
      </c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6.5" customHeight="1">
      <c r="A174" s="15"/>
      <c r="B174" s="54"/>
      <c r="C174" s="52"/>
      <c r="D174" s="67"/>
      <c r="E174" s="68">
        <v>45414.0</v>
      </c>
      <c r="F174" s="84" t="s">
        <v>30</v>
      </c>
      <c r="G174" s="70" t="s">
        <v>58</v>
      </c>
      <c r="H174" s="47">
        <v>131.0</v>
      </c>
      <c r="I174" s="85">
        <v>45.44</v>
      </c>
      <c r="J174" s="35">
        <f t="shared" si="1"/>
        <v>5952.64</v>
      </c>
      <c r="K174" s="35">
        <f>IF($G174="配息",配息轉帳費,ROUNDDOWN($J174*手續費率*手續費折扣,0))</f>
        <v>2</v>
      </c>
      <c r="L174" s="35">
        <f>IF($G174="賣出",ROUNDDOWN(J174*交易稅率,0),0)</f>
        <v>0</v>
      </c>
      <c r="M174" s="35">
        <f t="shared" si="2"/>
        <v>-5954.64</v>
      </c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6.5" customHeight="1">
      <c r="A175" s="15"/>
      <c r="B175" s="54"/>
      <c r="C175" s="52"/>
      <c r="D175" s="67"/>
      <c r="E175" s="68">
        <v>45446.0</v>
      </c>
      <c r="F175" s="84" t="s">
        <v>30</v>
      </c>
      <c r="G175" s="70" t="s">
        <v>58</v>
      </c>
      <c r="H175" s="47">
        <v>130.0</v>
      </c>
      <c r="I175" s="85">
        <v>45.68</v>
      </c>
      <c r="J175" s="35">
        <f t="shared" si="1"/>
        <v>5938.4</v>
      </c>
      <c r="K175" s="35">
        <f>IF($G175="配息",配息轉帳費,ROUNDDOWN($J175*手續費率*手續費折扣,0))</f>
        <v>2</v>
      </c>
      <c r="L175" s="35">
        <f>IF($G175="賣出",ROUNDDOWN(J175*交易稅率,0),0)</f>
        <v>0</v>
      </c>
      <c r="M175" s="35">
        <f t="shared" si="2"/>
        <v>-5940.4</v>
      </c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6.5" customHeight="1">
      <c r="A176" s="15"/>
      <c r="B176" s="54"/>
      <c r="C176" s="52"/>
      <c r="D176" s="67"/>
      <c r="E176" s="68">
        <v>45474.0</v>
      </c>
      <c r="F176" s="84" t="s">
        <v>30</v>
      </c>
      <c r="G176" s="70" t="s">
        <v>58</v>
      </c>
      <c r="H176" s="47">
        <v>128.0</v>
      </c>
      <c r="I176" s="85">
        <v>46.42</v>
      </c>
      <c r="J176" s="35">
        <f t="shared" si="1"/>
        <v>5941.76</v>
      </c>
      <c r="K176" s="35">
        <f>IF($G176="配息",配息轉帳費,ROUNDDOWN($J176*手續費率*手續費折扣,0))</f>
        <v>2</v>
      </c>
      <c r="L176" s="35">
        <f>IF($G176="賣出",ROUNDDOWN(J176*交易稅率,0),0)</f>
        <v>0</v>
      </c>
      <c r="M176" s="35">
        <f t="shared" si="2"/>
        <v>-5943.76</v>
      </c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6.5" customHeight="1">
      <c r="A177" s="15"/>
      <c r="B177" s="54"/>
      <c r="C177" s="52"/>
      <c r="D177" s="67"/>
      <c r="E177" s="68">
        <v>45505.0</v>
      </c>
      <c r="F177" s="84" t="s">
        <v>30</v>
      </c>
      <c r="G177" s="70" t="s">
        <v>58</v>
      </c>
      <c r="H177" s="47">
        <v>131.0</v>
      </c>
      <c r="I177" s="85">
        <v>45.29</v>
      </c>
      <c r="J177" s="35">
        <f t="shared" si="1"/>
        <v>5932.99</v>
      </c>
      <c r="K177" s="35">
        <f>IF($G177="配息",配息轉帳費,ROUNDDOWN($J177*手續費率*手續費折扣,0))</f>
        <v>2</v>
      </c>
      <c r="L177" s="35">
        <f>IF($G177="賣出",ROUNDDOWN(J177*交易稅率,0),0)</f>
        <v>0</v>
      </c>
      <c r="M177" s="35">
        <f t="shared" si="2"/>
        <v>-5934.99</v>
      </c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6.5" customHeight="1">
      <c r="A178" s="15"/>
      <c r="B178" s="54"/>
      <c r="C178" s="52"/>
      <c r="D178" s="67"/>
      <c r="E178" s="68">
        <v>45537.0</v>
      </c>
      <c r="F178" s="84" t="s">
        <v>30</v>
      </c>
      <c r="G178" s="70" t="s">
        <v>58</v>
      </c>
      <c r="H178" s="47">
        <v>132.0</v>
      </c>
      <c r="I178" s="85">
        <v>45.04</v>
      </c>
      <c r="J178" s="35">
        <f t="shared" si="1"/>
        <v>5945.28</v>
      </c>
      <c r="K178" s="35">
        <f>IF($G178="配息",配息轉帳費,ROUNDDOWN($J178*手續費率*手續費折扣,0))</f>
        <v>2</v>
      </c>
      <c r="L178" s="35">
        <f>IF($G178="賣出",ROUNDDOWN(J178*交易稅率,0),0)</f>
        <v>0</v>
      </c>
      <c r="M178" s="35">
        <f t="shared" si="2"/>
        <v>-5947.28</v>
      </c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6.5" customHeight="1">
      <c r="A179" s="15"/>
      <c r="B179" s="54"/>
      <c r="C179" s="52"/>
      <c r="D179" s="67"/>
      <c r="E179" s="68">
        <v>45566.0</v>
      </c>
      <c r="F179" s="84" t="s">
        <v>30</v>
      </c>
      <c r="G179" s="70" t="s">
        <v>58</v>
      </c>
      <c r="H179" s="47">
        <v>130.0</v>
      </c>
      <c r="I179" s="85">
        <v>45.76</v>
      </c>
      <c r="J179" s="35">
        <f t="shared" si="1"/>
        <v>5948.8</v>
      </c>
      <c r="K179" s="35">
        <f>IF($G179="配息",配息轉帳費,ROUNDDOWN($J179*手續費率*手續費折扣,0))</f>
        <v>2</v>
      </c>
      <c r="L179" s="35">
        <f>IF($G179="賣出",ROUNDDOWN(J179*交易稅率,0),0)</f>
        <v>0</v>
      </c>
      <c r="M179" s="35">
        <f t="shared" si="2"/>
        <v>-5950.8</v>
      </c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6.5" customHeight="1">
      <c r="A180" s="15"/>
      <c r="B180" s="54"/>
      <c r="C180" s="52"/>
      <c r="D180" s="67"/>
      <c r="E180" s="68">
        <v>45597.0</v>
      </c>
      <c r="F180" s="84" t="s">
        <v>30</v>
      </c>
      <c r="G180" s="70" t="s">
        <v>58</v>
      </c>
      <c r="H180" s="47">
        <v>128.0</v>
      </c>
      <c r="I180" s="85">
        <v>46.55</v>
      </c>
      <c r="J180" s="35">
        <f t="shared" si="1"/>
        <v>5958.4</v>
      </c>
      <c r="K180" s="35">
        <f>IF($G180="配息",配息轉帳費,ROUNDDOWN($J180*手續費率*手續費折扣,0))</f>
        <v>2</v>
      </c>
      <c r="L180" s="35">
        <f>IF($G180="賣出",ROUNDDOWN(J180*交易稅率,0),0)</f>
        <v>0</v>
      </c>
      <c r="M180" s="35">
        <f t="shared" si="2"/>
        <v>-5960.4</v>
      </c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6.5" customHeight="1">
      <c r="A181" s="15"/>
      <c r="B181" s="54"/>
      <c r="C181" s="52"/>
      <c r="D181" s="67"/>
      <c r="E181" s="68">
        <v>45628.0</v>
      </c>
      <c r="F181" s="84" t="s">
        <v>30</v>
      </c>
      <c r="G181" s="70" t="s">
        <v>58</v>
      </c>
      <c r="H181" s="47">
        <v>126.0</v>
      </c>
      <c r="I181" s="85">
        <v>47.27</v>
      </c>
      <c r="J181" s="35">
        <f t="shared" si="1"/>
        <v>5956.02</v>
      </c>
      <c r="K181" s="35">
        <f>IF($G181="配息",配息轉帳費,ROUNDDOWN($J181*手續費率*手續費折扣,0))</f>
        <v>2</v>
      </c>
      <c r="L181" s="35">
        <f>IF($G181="賣出",ROUNDDOWN(J181*交易稅率,0),0)</f>
        <v>0</v>
      </c>
      <c r="M181" s="35">
        <f t="shared" si="2"/>
        <v>-5958.02</v>
      </c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6.5" customHeight="1">
      <c r="A182" s="15"/>
      <c r="B182" s="54"/>
      <c r="C182" s="52"/>
      <c r="D182" s="67"/>
      <c r="E182" s="86"/>
      <c r="F182" s="84"/>
      <c r="G182" s="87"/>
      <c r="H182" s="88"/>
      <c r="I182" s="71"/>
      <c r="J182" s="35">
        <f t="shared" si="1"/>
        <v>0</v>
      </c>
      <c r="K182" s="35">
        <f>IF($G182="配息",配息轉帳費,ROUNDDOWN($J182*手續費率*手續費折扣,0))</f>
        <v>0</v>
      </c>
      <c r="L182" s="35">
        <f>IF($G182="賣出",ROUNDDOWN(J182*交易稅率,0),0)</f>
        <v>0</v>
      </c>
      <c r="M182" s="35">
        <f t="shared" si="2"/>
        <v>0</v>
      </c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6.5" customHeight="1">
      <c r="A183" s="15"/>
      <c r="B183" s="54"/>
      <c r="C183" s="52"/>
      <c r="D183" s="67"/>
      <c r="E183" s="86"/>
      <c r="F183" s="69"/>
      <c r="G183" s="87"/>
      <c r="H183" s="47"/>
      <c r="I183" s="71"/>
      <c r="J183" s="35">
        <f t="shared" si="1"/>
        <v>0</v>
      </c>
      <c r="K183" s="35">
        <f>IF($G183="配息",配息轉帳費,ROUNDDOWN($J183*手續費率*手續費折扣,0))</f>
        <v>0</v>
      </c>
      <c r="L183" s="35">
        <f>IF($G183="賣出",ROUNDDOWN(J183*交易稅率,0),0)</f>
        <v>0</v>
      </c>
      <c r="M183" s="35">
        <f t="shared" si="2"/>
        <v>0</v>
      </c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6.5" customHeight="1">
      <c r="A184" s="15"/>
      <c r="B184" s="54"/>
      <c r="C184" s="52"/>
      <c r="D184" s="67"/>
      <c r="E184" s="68"/>
      <c r="F184" s="69"/>
      <c r="G184" s="70"/>
      <c r="H184" s="47"/>
      <c r="I184" s="71"/>
      <c r="J184" s="35">
        <f t="shared" si="1"/>
        <v>0</v>
      </c>
      <c r="K184" s="35">
        <f>IF($G184="配息",配息轉帳費,ROUNDDOWN($J184*手續費率*手續費折扣,0))</f>
        <v>0</v>
      </c>
      <c r="L184" s="35">
        <f>IF($G184="賣出",ROUNDDOWN(J184*交易稅率,0),0)</f>
        <v>0</v>
      </c>
      <c r="M184" s="35">
        <f t="shared" si="2"/>
        <v>0</v>
      </c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6.5" customHeight="1">
      <c r="A185" s="15"/>
      <c r="B185" s="54"/>
      <c r="C185" s="52"/>
      <c r="D185" s="67"/>
      <c r="E185" s="68"/>
      <c r="F185" s="69"/>
      <c r="G185" s="70"/>
      <c r="H185" s="47"/>
      <c r="I185" s="71"/>
      <c r="J185" s="35">
        <f t="shared" si="1"/>
        <v>0</v>
      </c>
      <c r="K185" s="35">
        <f>IF($G185="配息",配息轉帳費,ROUNDDOWN($J185*手續費率*手續費折扣,0))</f>
        <v>0</v>
      </c>
      <c r="L185" s="35">
        <f>IF($G185="賣出",ROUNDDOWN(J185*交易稅率,0),0)</f>
        <v>0</v>
      </c>
      <c r="M185" s="35">
        <f t="shared" si="2"/>
        <v>0</v>
      </c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6.5" customHeight="1">
      <c r="A186" s="15"/>
      <c r="B186" s="54"/>
      <c r="C186" s="52"/>
      <c r="D186" s="67"/>
      <c r="E186" s="68"/>
      <c r="F186" s="69"/>
      <c r="G186" s="70"/>
      <c r="H186" s="47"/>
      <c r="I186" s="71"/>
      <c r="J186" s="35">
        <f t="shared" si="1"/>
        <v>0</v>
      </c>
      <c r="K186" s="35">
        <f>IF($G186="配息",配息轉帳費,ROUNDDOWN($J186*手續費率*手續費折扣,0))</f>
        <v>0</v>
      </c>
      <c r="L186" s="35">
        <f>IF($G186="賣出",ROUNDDOWN(J186*交易稅率,0),0)</f>
        <v>0</v>
      </c>
      <c r="M186" s="35">
        <f t="shared" si="2"/>
        <v>0</v>
      </c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6.5" customHeight="1">
      <c r="A187" s="15"/>
      <c r="B187" s="54"/>
      <c r="C187" s="52"/>
      <c r="D187" s="67"/>
      <c r="E187" s="68"/>
      <c r="F187" s="69"/>
      <c r="G187" s="70"/>
      <c r="H187" s="47"/>
      <c r="I187" s="71"/>
      <c r="J187" s="35">
        <f t="shared" si="1"/>
        <v>0</v>
      </c>
      <c r="K187" s="35">
        <f>IF($G187="配息",配息轉帳費,ROUNDDOWN($J187*手續費率*手續費折扣,0))</f>
        <v>0</v>
      </c>
      <c r="L187" s="35">
        <f>IF($G187="賣出",ROUNDDOWN(J187*交易稅率,0),0)</f>
        <v>0</v>
      </c>
      <c r="M187" s="35">
        <f t="shared" si="2"/>
        <v>0</v>
      </c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6.5" customHeight="1">
      <c r="A188" s="15"/>
      <c r="B188" s="54"/>
      <c r="C188" s="52"/>
      <c r="D188" s="67"/>
      <c r="E188" s="68"/>
      <c r="F188" s="69"/>
      <c r="G188" s="70"/>
      <c r="H188" s="47"/>
      <c r="I188" s="71"/>
      <c r="J188" s="35">
        <f t="shared" si="1"/>
        <v>0</v>
      </c>
      <c r="K188" s="35">
        <f>IF($G188="配息",配息轉帳費,ROUNDDOWN($J188*手續費率*手續費折扣,0))</f>
        <v>0</v>
      </c>
      <c r="L188" s="35">
        <f>IF($G188="賣出",ROUNDDOWN(J188*交易稅率,0),0)</f>
        <v>0</v>
      </c>
      <c r="M188" s="35">
        <f t="shared" si="2"/>
        <v>0</v>
      </c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6.5" customHeight="1">
      <c r="A189" s="15"/>
      <c r="B189" s="54"/>
      <c r="C189" s="52"/>
      <c r="D189" s="67"/>
      <c r="E189" s="68"/>
      <c r="F189" s="69"/>
      <c r="G189" s="70"/>
      <c r="H189" s="47"/>
      <c r="I189" s="71"/>
      <c r="J189" s="35">
        <f t="shared" si="1"/>
        <v>0</v>
      </c>
      <c r="K189" s="35">
        <f>IF($G189="配息",配息轉帳費,ROUNDDOWN($J189*手續費率*手續費折扣,0))</f>
        <v>0</v>
      </c>
      <c r="L189" s="35">
        <f>IF($G189="賣出",ROUNDDOWN(J189*交易稅率,0),0)</f>
        <v>0</v>
      </c>
      <c r="M189" s="35">
        <f t="shared" si="2"/>
        <v>0</v>
      </c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6.5" customHeight="1">
      <c r="A190" s="15"/>
      <c r="B190" s="54"/>
      <c r="C190" s="52"/>
      <c r="D190" s="67"/>
      <c r="E190" s="68"/>
      <c r="F190" s="69"/>
      <c r="G190" s="70"/>
      <c r="H190" s="47"/>
      <c r="I190" s="71"/>
      <c r="J190" s="35">
        <f t="shared" si="1"/>
        <v>0</v>
      </c>
      <c r="K190" s="35">
        <f>IF($G190="配息",配息轉帳費,ROUNDDOWN($J190*手續費率*手續費折扣,0))</f>
        <v>0</v>
      </c>
      <c r="L190" s="35">
        <f>IF($G190="賣出",ROUNDDOWN(J190*交易稅率,0),0)</f>
        <v>0</v>
      </c>
      <c r="M190" s="35">
        <f t="shared" si="2"/>
        <v>0</v>
      </c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6.5" customHeight="1">
      <c r="A191" s="15"/>
      <c r="B191" s="54"/>
      <c r="C191" s="52"/>
      <c r="D191" s="67"/>
      <c r="E191" s="68"/>
      <c r="F191" s="69"/>
      <c r="G191" s="70"/>
      <c r="H191" s="47"/>
      <c r="I191" s="71"/>
      <c r="J191" s="35">
        <f t="shared" si="1"/>
        <v>0</v>
      </c>
      <c r="K191" s="35">
        <f>IF($G191="配息",配息轉帳費,ROUNDDOWN($J191*手續費率*手續費折扣,0))</f>
        <v>0</v>
      </c>
      <c r="L191" s="35">
        <f>IF($G191="賣出",ROUNDDOWN(J191*交易稅率,0),0)</f>
        <v>0</v>
      </c>
      <c r="M191" s="35">
        <f t="shared" si="2"/>
        <v>0</v>
      </c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6.5" customHeight="1">
      <c r="A192" s="15"/>
      <c r="B192" s="54"/>
      <c r="C192" s="52"/>
      <c r="D192" s="67"/>
      <c r="E192" s="68"/>
      <c r="F192" s="69"/>
      <c r="G192" s="70"/>
      <c r="H192" s="47"/>
      <c r="I192" s="71"/>
      <c r="J192" s="35">
        <f t="shared" si="1"/>
        <v>0</v>
      </c>
      <c r="K192" s="35">
        <f>IF($G192="配息",配息轉帳費,ROUNDDOWN($J192*手續費率*手續費折扣,0))</f>
        <v>0</v>
      </c>
      <c r="L192" s="35">
        <f>IF($G192="賣出",ROUNDDOWN(J192*交易稅率,0),0)</f>
        <v>0</v>
      </c>
      <c r="M192" s="35">
        <f t="shared" si="2"/>
        <v>0</v>
      </c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6.5" customHeight="1">
      <c r="A193" s="15"/>
      <c r="B193" s="54"/>
      <c r="C193" s="52"/>
      <c r="D193" s="67"/>
      <c r="E193" s="68"/>
      <c r="F193" s="69"/>
      <c r="G193" s="70"/>
      <c r="H193" s="47"/>
      <c r="I193" s="71"/>
      <c r="J193" s="35">
        <f t="shared" si="1"/>
        <v>0</v>
      </c>
      <c r="K193" s="35">
        <f>IF($G193="配息",配息轉帳費,ROUNDDOWN($J193*手續費率*手續費折扣,0))</f>
        <v>0</v>
      </c>
      <c r="L193" s="35">
        <f>IF($G193="賣出",ROUNDDOWN(J193*交易稅率,0),0)</f>
        <v>0</v>
      </c>
      <c r="M193" s="35">
        <f t="shared" si="2"/>
        <v>0</v>
      </c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6.5" customHeight="1">
      <c r="A194" s="15"/>
      <c r="B194" s="54"/>
      <c r="C194" s="52"/>
      <c r="D194" s="67"/>
      <c r="E194" s="68"/>
      <c r="F194" s="69"/>
      <c r="G194" s="70"/>
      <c r="H194" s="47"/>
      <c r="I194" s="71"/>
      <c r="J194" s="35">
        <f t="shared" si="1"/>
        <v>0</v>
      </c>
      <c r="K194" s="35">
        <f>IF($G194="配息",配息轉帳費,ROUNDDOWN($J194*手續費率*手續費折扣,0))</f>
        <v>0</v>
      </c>
      <c r="L194" s="35">
        <f>IF($G194="賣出",ROUNDDOWN(J194*交易稅率,0),0)</f>
        <v>0</v>
      </c>
      <c r="M194" s="35">
        <f t="shared" si="2"/>
        <v>0</v>
      </c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6.5" customHeight="1">
      <c r="A195" s="15"/>
      <c r="B195" s="54"/>
      <c r="C195" s="52"/>
      <c r="D195" s="67"/>
      <c r="E195" s="68"/>
      <c r="F195" s="69"/>
      <c r="G195" s="70"/>
      <c r="H195" s="47"/>
      <c r="I195" s="71"/>
      <c r="J195" s="35">
        <f t="shared" si="1"/>
        <v>0</v>
      </c>
      <c r="K195" s="35">
        <f>IF($G195="配息",配息轉帳費,ROUNDDOWN($J195*手續費率*手續費折扣,0))</f>
        <v>0</v>
      </c>
      <c r="L195" s="35">
        <f>IF($G195="賣出",ROUNDDOWN(J195*交易稅率,0),0)</f>
        <v>0</v>
      </c>
      <c r="M195" s="35">
        <f t="shared" si="2"/>
        <v>0</v>
      </c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6.5" customHeight="1">
      <c r="A196" s="15"/>
      <c r="B196" s="54"/>
      <c r="C196" s="52"/>
      <c r="D196" s="67"/>
      <c r="E196" s="68"/>
      <c r="F196" s="69"/>
      <c r="G196" s="70"/>
      <c r="H196" s="47"/>
      <c r="I196" s="71"/>
      <c r="J196" s="35">
        <f t="shared" si="1"/>
        <v>0</v>
      </c>
      <c r="K196" s="35">
        <f>IF($G196="配息",配息轉帳費,ROUNDDOWN($J196*手續費率*手續費折扣,0))</f>
        <v>0</v>
      </c>
      <c r="L196" s="35">
        <f>IF($G196="賣出",ROUNDDOWN(J196*交易稅率,0),0)</f>
        <v>0</v>
      </c>
      <c r="M196" s="35">
        <f t="shared" si="2"/>
        <v>0</v>
      </c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6.5" customHeight="1">
      <c r="A197" s="15"/>
      <c r="B197" s="54"/>
      <c r="C197" s="52"/>
      <c r="D197" s="67"/>
      <c r="E197" s="68"/>
      <c r="F197" s="69"/>
      <c r="G197" s="70"/>
      <c r="H197" s="47"/>
      <c r="I197" s="71"/>
      <c r="J197" s="35">
        <f t="shared" si="1"/>
        <v>0</v>
      </c>
      <c r="K197" s="35">
        <f>IF($G197="配息",配息轉帳費,ROUNDDOWN($J197*手續費率*手續費折扣,0))</f>
        <v>0</v>
      </c>
      <c r="L197" s="35">
        <f>IF($G197="賣出",ROUNDDOWN(J197*交易稅率,0),0)</f>
        <v>0</v>
      </c>
      <c r="M197" s="35">
        <f t="shared" si="2"/>
        <v>0</v>
      </c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6.5" customHeight="1">
      <c r="A198" s="15"/>
      <c r="B198" s="54"/>
      <c r="C198" s="52"/>
      <c r="D198" s="67"/>
      <c r="E198" s="68"/>
      <c r="F198" s="69"/>
      <c r="G198" s="70"/>
      <c r="H198" s="47"/>
      <c r="I198" s="71"/>
      <c r="J198" s="35">
        <f t="shared" si="1"/>
        <v>0</v>
      </c>
      <c r="K198" s="35">
        <f>IF($G198="配息",配息轉帳費,ROUNDDOWN($J198*手續費率*手續費折扣,0))</f>
        <v>0</v>
      </c>
      <c r="L198" s="35">
        <f>IF($G198="賣出",ROUNDDOWN(J198*交易稅率,0),0)</f>
        <v>0</v>
      </c>
      <c r="M198" s="35">
        <f t="shared" si="2"/>
        <v>0</v>
      </c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6.5" customHeight="1">
      <c r="A199" s="15"/>
      <c r="B199" s="54"/>
      <c r="C199" s="52"/>
      <c r="D199" s="67"/>
      <c r="E199" s="68"/>
      <c r="F199" s="69"/>
      <c r="G199" s="70"/>
      <c r="H199" s="47"/>
      <c r="I199" s="71"/>
      <c r="J199" s="35">
        <f t="shared" si="1"/>
        <v>0</v>
      </c>
      <c r="K199" s="35">
        <f>IF($G199="配息",配息轉帳費,ROUNDDOWN($J199*手續費率*手續費折扣,0))</f>
        <v>0</v>
      </c>
      <c r="L199" s="35">
        <f>IF($G199="賣出",ROUNDDOWN(J199*交易稅率,0),0)</f>
        <v>0</v>
      </c>
      <c r="M199" s="35">
        <f t="shared" si="2"/>
        <v>0</v>
      </c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6.5" customHeight="1">
      <c r="A200" s="15"/>
      <c r="B200" s="54"/>
      <c r="C200" s="52"/>
      <c r="D200" s="67"/>
      <c r="E200" s="68"/>
      <c r="F200" s="69"/>
      <c r="G200" s="70"/>
      <c r="H200" s="47"/>
      <c r="I200" s="71"/>
      <c r="J200" s="35">
        <f t="shared" si="1"/>
        <v>0</v>
      </c>
      <c r="K200" s="35">
        <f>IF($G200="配息",配息轉帳費,ROUNDDOWN($J200*手續費率*手續費折扣,0))</f>
        <v>0</v>
      </c>
      <c r="L200" s="35">
        <f>IF($G200="賣出",ROUNDDOWN(J200*交易稅率,0),0)</f>
        <v>0</v>
      </c>
      <c r="M200" s="35">
        <f t="shared" si="2"/>
        <v>0</v>
      </c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6.5" customHeight="1">
      <c r="A201" s="15"/>
      <c r="B201" s="54"/>
      <c r="C201" s="52"/>
      <c r="D201" s="67"/>
      <c r="E201" s="68"/>
      <c r="F201" s="69"/>
      <c r="G201" s="70"/>
      <c r="H201" s="47"/>
      <c r="I201" s="71"/>
      <c r="J201" s="35">
        <f t="shared" si="1"/>
        <v>0</v>
      </c>
      <c r="K201" s="35">
        <f>IF($G201="配息",配息轉帳費,ROUNDDOWN($J201*手續費率*手續費折扣,0))</f>
        <v>0</v>
      </c>
      <c r="L201" s="35">
        <f>IF($G201="賣出",ROUNDDOWN(J201*交易稅率,0),0)</f>
        <v>0</v>
      </c>
      <c r="M201" s="35">
        <f t="shared" si="2"/>
        <v>0</v>
      </c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6.5" customHeight="1">
      <c r="A202" s="15"/>
      <c r="B202" s="54"/>
      <c r="C202" s="52"/>
      <c r="D202" s="67"/>
      <c r="E202" s="68"/>
      <c r="F202" s="69"/>
      <c r="G202" s="70"/>
      <c r="H202" s="47"/>
      <c r="I202" s="71"/>
      <c r="J202" s="35">
        <f t="shared" si="1"/>
        <v>0</v>
      </c>
      <c r="K202" s="35">
        <f>IF($G202="配息",配息轉帳費,ROUNDDOWN($J202*手續費率*手續費折扣,0))</f>
        <v>0</v>
      </c>
      <c r="L202" s="35">
        <f>IF($G202="賣出",ROUNDDOWN(J202*交易稅率,0),0)</f>
        <v>0</v>
      </c>
      <c r="M202" s="35">
        <f t="shared" si="2"/>
        <v>0</v>
      </c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6.5" customHeight="1">
      <c r="A203" s="15"/>
      <c r="B203" s="54"/>
      <c r="C203" s="52"/>
      <c r="D203" s="67"/>
      <c r="E203" s="68"/>
      <c r="F203" s="69"/>
      <c r="G203" s="70"/>
      <c r="H203" s="47"/>
      <c r="I203" s="71"/>
      <c r="J203" s="35">
        <f t="shared" si="1"/>
        <v>0</v>
      </c>
      <c r="K203" s="35">
        <f>IF($G203="配息",配息轉帳費,ROUNDDOWN($J203*手續費率*手續費折扣,0))</f>
        <v>0</v>
      </c>
      <c r="L203" s="35">
        <f>IF($G203="賣出",ROUNDDOWN(J203*交易稅率,0),0)</f>
        <v>0</v>
      </c>
      <c r="M203" s="35">
        <f t="shared" si="2"/>
        <v>0</v>
      </c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6.5" customHeight="1">
      <c r="A204" s="15"/>
      <c r="B204" s="54"/>
      <c r="C204" s="52"/>
      <c r="D204" s="67"/>
      <c r="E204" s="68"/>
      <c r="F204" s="69"/>
      <c r="G204" s="70"/>
      <c r="H204" s="47"/>
      <c r="I204" s="71"/>
      <c r="J204" s="35">
        <f t="shared" si="1"/>
        <v>0</v>
      </c>
      <c r="K204" s="35">
        <f>IF($G204="配息",配息轉帳費,ROUNDDOWN($J204*手續費率*手續費折扣,0))</f>
        <v>0</v>
      </c>
      <c r="L204" s="35">
        <f>IF($G204="賣出",ROUNDDOWN(J204*交易稅率,0),0)</f>
        <v>0</v>
      </c>
      <c r="M204" s="35">
        <f t="shared" si="2"/>
        <v>0</v>
      </c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6.5" customHeight="1">
      <c r="A205" s="15"/>
      <c r="B205" s="54"/>
      <c r="C205" s="52"/>
      <c r="D205" s="67"/>
      <c r="E205" s="68"/>
      <c r="F205" s="69"/>
      <c r="G205" s="70"/>
      <c r="H205" s="47"/>
      <c r="I205" s="71"/>
      <c r="J205" s="35">
        <f t="shared" si="1"/>
        <v>0</v>
      </c>
      <c r="K205" s="35">
        <f>IF($G205="配息",配息轉帳費,ROUNDDOWN($J205*手續費率*手續費折扣,0))</f>
        <v>0</v>
      </c>
      <c r="L205" s="35">
        <f>IF($G205="賣出",ROUNDDOWN(J205*交易稅率,0),0)</f>
        <v>0</v>
      </c>
      <c r="M205" s="35">
        <f t="shared" si="2"/>
        <v>0</v>
      </c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6.5" customHeight="1">
      <c r="A206" s="15"/>
      <c r="B206" s="54"/>
      <c r="C206" s="52"/>
      <c r="D206" s="67"/>
      <c r="E206" s="68"/>
      <c r="F206" s="69"/>
      <c r="G206" s="70"/>
      <c r="H206" s="47"/>
      <c r="I206" s="71"/>
      <c r="J206" s="35">
        <f t="shared" si="1"/>
        <v>0</v>
      </c>
      <c r="K206" s="35">
        <f>IF($G206="配息",配息轉帳費,ROUNDDOWN($J206*手續費率*手續費折扣,0))</f>
        <v>0</v>
      </c>
      <c r="L206" s="35">
        <f>IF($G206="賣出",ROUNDDOWN(J206*交易稅率,0),0)</f>
        <v>0</v>
      </c>
      <c r="M206" s="35">
        <f t="shared" si="2"/>
        <v>0</v>
      </c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6.5" customHeight="1">
      <c r="A207" s="15"/>
      <c r="B207" s="54"/>
      <c r="C207" s="52"/>
      <c r="D207" s="67"/>
      <c r="E207" s="68"/>
      <c r="F207" s="69"/>
      <c r="G207" s="70"/>
      <c r="H207" s="47"/>
      <c r="I207" s="71"/>
      <c r="J207" s="35">
        <f t="shared" si="1"/>
        <v>0</v>
      </c>
      <c r="K207" s="35">
        <f>IF($G207="配息",配息轉帳費,ROUNDDOWN($J207*手續費率*手續費折扣,0))</f>
        <v>0</v>
      </c>
      <c r="L207" s="35">
        <f>IF($G207="賣出",ROUNDDOWN(J207*交易稅率,0),0)</f>
        <v>0</v>
      </c>
      <c r="M207" s="35">
        <f t="shared" si="2"/>
        <v>0</v>
      </c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6.5" customHeight="1">
      <c r="A208" s="15"/>
      <c r="B208" s="54"/>
      <c r="C208" s="52"/>
      <c r="D208" s="67"/>
      <c r="E208" s="68"/>
      <c r="F208" s="69"/>
      <c r="G208" s="70"/>
      <c r="H208" s="47"/>
      <c r="I208" s="71"/>
      <c r="J208" s="35">
        <f t="shared" si="1"/>
        <v>0</v>
      </c>
      <c r="K208" s="35">
        <f>IF($G208="配息",配息轉帳費,ROUNDDOWN($J208*手續費率*手續費折扣,0))</f>
        <v>0</v>
      </c>
      <c r="L208" s="35">
        <f>IF($G208="賣出",ROUNDDOWN(J208*交易稅率,0),0)</f>
        <v>0</v>
      </c>
      <c r="M208" s="35">
        <f t="shared" si="2"/>
        <v>0</v>
      </c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6.5" customHeight="1">
      <c r="A209" s="15"/>
      <c r="B209" s="54"/>
      <c r="C209" s="52"/>
      <c r="D209" s="67"/>
      <c r="E209" s="68"/>
      <c r="F209" s="69"/>
      <c r="G209" s="70"/>
      <c r="H209" s="47"/>
      <c r="I209" s="71"/>
      <c r="J209" s="35">
        <f t="shared" si="1"/>
        <v>0</v>
      </c>
      <c r="K209" s="35">
        <f>IF($G209="配息",配息轉帳費,ROUNDDOWN($J209*手續費率*手續費折扣,0))</f>
        <v>0</v>
      </c>
      <c r="L209" s="35">
        <f>IF($G209="賣出",ROUNDDOWN(J209*交易稅率,0),0)</f>
        <v>0</v>
      </c>
      <c r="M209" s="35">
        <f t="shared" si="2"/>
        <v>0</v>
      </c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6.5" customHeight="1">
      <c r="A210" s="15"/>
      <c r="B210" s="54"/>
      <c r="C210" s="52"/>
      <c r="D210" s="67"/>
      <c r="E210" s="68"/>
      <c r="F210" s="69"/>
      <c r="G210" s="70"/>
      <c r="H210" s="47"/>
      <c r="I210" s="71"/>
      <c r="J210" s="35">
        <f t="shared" si="1"/>
        <v>0</v>
      </c>
      <c r="K210" s="35">
        <f>IF($G210="配息",配息轉帳費,ROUNDDOWN($J210*手續費率*手續費折扣,0))</f>
        <v>0</v>
      </c>
      <c r="L210" s="35">
        <f>IF($G210="賣出",ROUNDDOWN(J210*交易稅率,0),0)</f>
        <v>0</v>
      </c>
      <c r="M210" s="35">
        <f t="shared" si="2"/>
        <v>0</v>
      </c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6.5" customHeight="1">
      <c r="A211" s="15"/>
      <c r="B211" s="54"/>
      <c r="C211" s="52"/>
      <c r="D211" s="67"/>
      <c r="E211" s="68"/>
      <c r="F211" s="69"/>
      <c r="G211" s="70"/>
      <c r="H211" s="47"/>
      <c r="I211" s="71"/>
      <c r="J211" s="35">
        <f t="shared" si="1"/>
        <v>0</v>
      </c>
      <c r="K211" s="35">
        <f>IF($G211="配息",配息轉帳費,ROUNDDOWN($J211*手續費率*手續費折扣,0))</f>
        <v>0</v>
      </c>
      <c r="L211" s="35">
        <f>IF($G211="賣出",ROUNDDOWN(J211*交易稅率,0),0)</f>
        <v>0</v>
      </c>
      <c r="M211" s="35">
        <f t="shared" si="2"/>
        <v>0</v>
      </c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6.5" customHeight="1">
      <c r="A212" s="15"/>
      <c r="B212" s="54"/>
      <c r="C212" s="52"/>
      <c r="D212" s="67"/>
      <c r="E212" s="68"/>
      <c r="F212" s="69"/>
      <c r="G212" s="70"/>
      <c r="H212" s="47"/>
      <c r="I212" s="71"/>
      <c r="J212" s="35">
        <f t="shared" si="1"/>
        <v>0</v>
      </c>
      <c r="K212" s="35">
        <f>IF($G212="配息",配息轉帳費,ROUNDDOWN($J212*手續費率*手續費折扣,0))</f>
        <v>0</v>
      </c>
      <c r="L212" s="35">
        <f>IF($G212="賣出",ROUNDDOWN(J212*交易稅率,0),0)</f>
        <v>0</v>
      </c>
      <c r="M212" s="35">
        <f t="shared" si="2"/>
        <v>0</v>
      </c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6.5" customHeight="1">
      <c r="A213" s="15"/>
      <c r="B213" s="54"/>
      <c r="C213" s="52"/>
      <c r="D213" s="67"/>
      <c r="E213" s="68"/>
      <c r="F213" s="69"/>
      <c r="G213" s="70"/>
      <c r="H213" s="47"/>
      <c r="I213" s="71"/>
      <c r="J213" s="35">
        <f t="shared" si="1"/>
        <v>0</v>
      </c>
      <c r="K213" s="35">
        <f>IF($G213="配息",配息轉帳費,ROUNDDOWN($J213*手續費率*手續費折扣,0))</f>
        <v>0</v>
      </c>
      <c r="L213" s="35">
        <f>IF($G213="賣出",ROUNDDOWN(J213*交易稅率,0),0)</f>
        <v>0</v>
      </c>
      <c r="M213" s="35">
        <f t="shared" si="2"/>
        <v>0</v>
      </c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6.5" customHeight="1">
      <c r="A214" s="15"/>
      <c r="B214" s="54"/>
      <c r="C214" s="52"/>
      <c r="D214" s="67"/>
      <c r="E214" s="68"/>
      <c r="F214" s="69"/>
      <c r="G214" s="70"/>
      <c r="H214" s="47"/>
      <c r="I214" s="71"/>
      <c r="J214" s="35">
        <f t="shared" si="1"/>
        <v>0</v>
      </c>
      <c r="K214" s="35">
        <f>IF($G214="配息",配息轉帳費,ROUNDDOWN($J214*手續費率*手續費折扣,0))</f>
        <v>0</v>
      </c>
      <c r="L214" s="35">
        <f>IF($G214="賣出",ROUNDDOWN(J214*交易稅率,0),0)</f>
        <v>0</v>
      </c>
      <c r="M214" s="35">
        <f t="shared" si="2"/>
        <v>0</v>
      </c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6.5" customHeight="1">
      <c r="A215" s="15"/>
      <c r="B215" s="54"/>
      <c r="C215" s="52"/>
      <c r="D215" s="67"/>
      <c r="E215" s="68"/>
      <c r="F215" s="69"/>
      <c r="G215" s="70"/>
      <c r="H215" s="47"/>
      <c r="I215" s="71"/>
      <c r="J215" s="35">
        <f t="shared" si="1"/>
        <v>0</v>
      </c>
      <c r="K215" s="35">
        <f>IF($G215="配息",配息轉帳費,ROUNDDOWN($J215*手續費率*手續費折扣,0))</f>
        <v>0</v>
      </c>
      <c r="L215" s="35">
        <f>IF($G215="賣出",ROUNDDOWN(J215*交易稅率,0),0)</f>
        <v>0</v>
      </c>
      <c r="M215" s="35">
        <f t="shared" si="2"/>
        <v>0</v>
      </c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6.5" customHeight="1">
      <c r="A216" s="15"/>
      <c r="B216" s="54"/>
      <c r="C216" s="52"/>
      <c r="D216" s="67"/>
      <c r="E216" s="68"/>
      <c r="F216" s="69"/>
      <c r="G216" s="70"/>
      <c r="H216" s="47"/>
      <c r="I216" s="71"/>
      <c r="J216" s="35">
        <f t="shared" si="1"/>
        <v>0</v>
      </c>
      <c r="K216" s="35">
        <f>IF($G216="配息",配息轉帳費,ROUNDDOWN($J216*手續費率*手續費折扣,0))</f>
        <v>0</v>
      </c>
      <c r="L216" s="35">
        <f>IF($G216="賣出",ROUNDDOWN(J216*交易稅率,0),0)</f>
        <v>0</v>
      </c>
      <c r="M216" s="35">
        <f t="shared" si="2"/>
        <v>0</v>
      </c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6.5" customHeight="1">
      <c r="A217" s="15"/>
      <c r="B217" s="54"/>
      <c r="C217" s="52"/>
      <c r="D217" s="67"/>
      <c r="E217" s="68"/>
      <c r="F217" s="69"/>
      <c r="G217" s="70"/>
      <c r="H217" s="47"/>
      <c r="I217" s="71"/>
      <c r="J217" s="35">
        <f t="shared" si="1"/>
        <v>0</v>
      </c>
      <c r="K217" s="35">
        <f>IF($G217="配息",配息轉帳費,ROUNDDOWN($J217*手續費率*手續費折扣,0))</f>
        <v>0</v>
      </c>
      <c r="L217" s="35">
        <f>IF($G217="賣出",ROUNDDOWN(J217*交易稅率,0),0)</f>
        <v>0</v>
      </c>
      <c r="M217" s="35">
        <f t="shared" si="2"/>
        <v>0</v>
      </c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6.5" customHeight="1">
      <c r="A218" s="15"/>
      <c r="B218" s="54"/>
      <c r="C218" s="52"/>
      <c r="D218" s="67"/>
      <c r="E218" s="68"/>
      <c r="F218" s="69"/>
      <c r="G218" s="70"/>
      <c r="H218" s="47"/>
      <c r="I218" s="71"/>
      <c r="J218" s="35">
        <f t="shared" si="1"/>
        <v>0</v>
      </c>
      <c r="K218" s="35">
        <f>IF($G218="配息",配息轉帳費,ROUNDDOWN($J218*手續費率*手續費折扣,0))</f>
        <v>0</v>
      </c>
      <c r="L218" s="35">
        <f>IF($G218="賣出",ROUNDDOWN(J218*交易稅率,0),0)</f>
        <v>0</v>
      </c>
      <c r="M218" s="35">
        <f t="shared" si="2"/>
        <v>0</v>
      </c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6.5" customHeight="1">
      <c r="A219" s="15"/>
      <c r="B219" s="54"/>
      <c r="C219" s="52"/>
      <c r="D219" s="67"/>
      <c r="E219" s="68"/>
      <c r="F219" s="69"/>
      <c r="G219" s="70"/>
      <c r="H219" s="47"/>
      <c r="I219" s="71"/>
      <c r="J219" s="35">
        <f t="shared" si="1"/>
        <v>0</v>
      </c>
      <c r="K219" s="35">
        <f>IF($G219="配息",配息轉帳費,ROUNDDOWN($J219*手續費率*手續費折扣,0))</f>
        <v>0</v>
      </c>
      <c r="L219" s="35">
        <f>IF($G219="賣出",ROUNDDOWN(J219*交易稅率,0),0)</f>
        <v>0</v>
      </c>
      <c r="M219" s="35">
        <f t="shared" si="2"/>
        <v>0</v>
      </c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6.5" customHeight="1">
      <c r="A220" s="15"/>
      <c r="B220" s="54"/>
      <c r="C220" s="52"/>
      <c r="D220" s="67"/>
      <c r="E220" s="68"/>
      <c r="F220" s="69"/>
      <c r="G220" s="70"/>
      <c r="H220" s="47"/>
      <c r="I220" s="71"/>
      <c r="J220" s="35">
        <f t="shared" si="1"/>
        <v>0</v>
      </c>
      <c r="K220" s="35">
        <f>IF($G220="配息",配息轉帳費,ROUNDDOWN($J220*手續費率*手續費折扣,0))</f>
        <v>0</v>
      </c>
      <c r="L220" s="35">
        <f>IF($G220="賣出",ROUNDDOWN(J220*交易稅率,0),0)</f>
        <v>0</v>
      </c>
      <c r="M220" s="35">
        <f t="shared" si="2"/>
        <v>0</v>
      </c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6.5" customHeight="1">
      <c r="A221" s="15"/>
      <c r="B221" s="54"/>
      <c r="C221" s="52"/>
      <c r="D221" s="67"/>
      <c r="E221" s="68"/>
      <c r="F221" s="69"/>
      <c r="G221" s="70"/>
      <c r="H221" s="47"/>
      <c r="I221" s="71"/>
      <c r="J221" s="35">
        <f t="shared" si="1"/>
        <v>0</v>
      </c>
      <c r="K221" s="35">
        <f>IF($G221="配息",配息轉帳費,ROUNDDOWN($J221*手續費率*手續費折扣,0))</f>
        <v>0</v>
      </c>
      <c r="L221" s="35">
        <f>IF($G221="賣出",ROUNDDOWN(J221*交易稅率,0),0)</f>
        <v>0</v>
      </c>
      <c r="M221" s="35">
        <f t="shared" si="2"/>
        <v>0</v>
      </c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ht="16.5" customHeight="1">
      <c r="A222" s="15"/>
      <c r="B222" s="54"/>
      <c r="C222" s="52"/>
      <c r="D222" s="67"/>
      <c r="E222" s="68"/>
      <c r="F222" s="69"/>
      <c r="G222" s="70"/>
      <c r="H222" s="47"/>
      <c r="I222" s="71"/>
      <c r="J222" s="35">
        <f t="shared" si="1"/>
        <v>0</v>
      </c>
      <c r="K222" s="35">
        <f>IF($G222="配息",配息轉帳費,ROUNDDOWN($J222*手續費率*手續費折扣,0))</f>
        <v>0</v>
      </c>
      <c r="L222" s="35">
        <f>IF($G222="賣出",ROUNDDOWN(J222*交易稅率,0),0)</f>
        <v>0</v>
      </c>
      <c r="M222" s="35">
        <f t="shared" si="2"/>
        <v>0</v>
      </c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ht="16.5" customHeight="1">
      <c r="A223" s="15"/>
      <c r="B223" s="54"/>
      <c r="C223" s="52"/>
      <c r="D223" s="67"/>
      <c r="E223" s="68"/>
      <c r="F223" s="69"/>
      <c r="G223" s="70"/>
      <c r="H223" s="47"/>
      <c r="I223" s="71"/>
      <c r="J223" s="35">
        <f t="shared" si="1"/>
        <v>0</v>
      </c>
      <c r="K223" s="35">
        <f>IF($G223="配息",配息轉帳費,ROUNDDOWN($J223*手續費率*手續費折扣,0))</f>
        <v>0</v>
      </c>
      <c r="L223" s="35">
        <f>IF($G223="賣出",ROUNDDOWN(J223*交易稅率,0),0)</f>
        <v>0</v>
      </c>
      <c r="M223" s="35">
        <f t="shared" si="2"/>
        <v>0</v>
      </c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ht="16.5" customHeight="1">
      <c r="A224" s="15"/>
      <c r="B224" s="54"/>
      <c r="C224" s="52"/>
      <c r="D224" s="67"/>
      <c r="E224" s="68"/>
      <c r="F224" s="69"/>
      <c r="G224" s="70"/>
      <c r="H224" s="47"/>
      <c r="I224" s="71"/>
      <c r="J224" s="35">
        <f t="shared" si="1"/>
        <v>0</v>
      </c>
      <c r="K224" s="35">
        <f>IF($G224="配息",配息轉帳費,ROUNDDOWN($J224*手續費率*手續費折扣,0))</f>
        <v>0</v>
      </c>
      <c r="L224" s="35">
        <f>IF($G224="賣出",ROUNDDOWN(J224*交易稅率,0),0)</f>
        <v>0</v>
      </c>
      <c r="M224" s="35">
        <f t="shared" si="2"/>
        <v>0</v>
      </c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ht="16.5" customHeight="1">
      <c r="A225" s="15"/>
      <c r="B225" s="54"/>
      <c r="C225" s="52"/>
      <c r="D225" s="67"/>
      <c r="E225" s="68"/>
      <c r="F225" s="69"/>
      <c r="G225" s="70"/>
      <c r="H225" s="47"/>
      <c r="I225" s="71"/>
      <c r="J225" s="35">
        <f t="shared" si="1"/>
        <v>0</v>
      </c>
      <c r="K225" s="35">
        <f>IF($G225="配息",配息轉帳費,ROUNDDOWN($J225*手續費率*手續費折扣,0))</f>
        <v>0</v>
      </c>
      <c r="L225" s="35">
        <f>IF($G225="賣出",ROUNDDOWN(J225*交易稅率,0),0)</f>
        <v>0</v>
      </c>
      <c r="M225" s="35">
        <f t="shared" si="2"/>
        <v>0</v>
      </c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ht="16.5" customHeight="1">
      <c r="A226" s="15"/>
      <c r="B226" s="54"/>
      <c r="C226" s="52"/>
      <c r="D226" s="67"/>
      <c r="E226" s="68"/>
      <c r="F226" s="69"/>
      <c r="G226" s="70"/>
      <c r="H226" s="47"/>
      <c r="I226" s="71"/>
      <c r="J226" s="35">
        <f t="shared" si="1"/>
        <v>0</v>
      </c>
      <c r="K226" s="35">
        <f>IF($G226="配息",配息轉帳費,ROUNDDOWN($J226*手續費率*手續費折扣,0))</f>
        <v>0</v>
      </c>
      <c r="L226" s="35">
        <f>IF($G226="賣出",ROUNDDOWN(J226*交易稅率,0),0)</f>
        <v>0</v>
      </c>
      <c r="M226" s="35">
        <f t="shared" si="2"/>
        <v>0</v>
      </c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ht="16.5" customHeight="1">
      <c r="A227" s="15"/>
      <c r="B227" s="54"/>
      <c r="C227" s="52"/>
      <c r="D227" s="67"/>
      <c r="E227" s="68"/>
      <c r="F227" s="69"/>
      <c r="G227" s="70"/>
      <c r="H227" s="47"/>
      <c r="I227" s="71"/>
      <c r="J227" s="35">
        <f t="shared" si="1"/>
        <v>0</v>
      </c>
      <c r="K227" s="35">
        <f>IF($G227="配息",配息轉帳費,ROUNDDOWN($J227*手續費率*手續費折扣,0))</f>
        <v>0</v>
      </c>
      <c r="L227" s="35">
        <f>IF($G227="賣出",ROUNDDOWN(J227*交易稅率,0),0)</f>
        <v>0</v>
      </c>
      <c r="M227" s="35">
        <f t="shared" si="2"/>
        <v>0</v>
      </c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ht="16.5" customHeight="1">
      <c r="A228" s="15"/>
      <c r="B228" s="54"/>
      <c r="C228" s="52"/>
      <c r="D228" s="67"/>
      <c r="E228" s="68"/>
      <c r="F228" s="69"/>
      <c r="G228" s="70"/>
      <c r="H228" s="47"/>
      <c r="I228" s="71"/>
      <c r="J228" s="35">
        <f t="shared" si="1"/>
        <v>0</v>
      </c>
      <c r="K228" s="35">
        <f>IF($G228="配息",配息轉帳費,ROUNDDOWN($J228*手續費率*手續費折扣,0))</f>
        <v>0</v>
      </c>
      <c r="L228" s="35">
        <f>IF($G228="賣出",ROUNDDOWN(J228*交易稅率,0),0)</f>
        <v>0</v>
      </c>
      <c r="M228" s="35">
        <f t="shared" si="2"/>
        <v>0</v>
      </c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ht="16.5" customHeight="1">
      <c r="A229" s="15"/>
      <c r="B229" s="54"/>
      <c r="C229" s="52"/>
      <c r="D229" s="67"/>
      <c r="E229" s="68"/>
      <c r="F229" s="69"/>
      <c r="G229" s="70"/>
      <c r="H229" s="47"/>
      <c r="I229" s="71"/>
      <c r="J229" s="35">
        <f t="shared" si="1"/>
        <v>0</v>
      </c>
      <c r="K229" s="35">
        <f>IF($G229="配息",配息轉帳費,ROUNDDOWN($J229*手續費率*手續費折扣,0))</f>
        <v>0</v>
      </c>
      <c r="L229" s="35">
        <f>IF($G229="賣出",ROUNDDOWN(J229*交易稅率,0),0)</f>
        <v>0</v>
      </c>
      <c r="M229" s="35">
        <f t="shared" si="2"/>
        <v>0</v>
      </c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ht="16.5" customHeight="1">
      <c r="A230" s="15"/>
      <c r="B230" s="54"/>
      <c r="C230" s="52"/>
      <c r="D230" s="67"/>
      <c r="E230" s="68"/>
      <c r="F230" s="69"/>
      <c r="G230" s="70"/>
      <c r="H230" s="47"/>
      <c r="I230" s="71"/>
      <c r="J230" s="35">
        <f t="shared" si="1"/>
        <v>0</v>
      </c>
      <c r="K230" s="35">
        <f>IF($G230="配息",配息轉帳費,ROUNDDOWN($J230*手續費率*手續費折扣,0))</f>
        <v>0</v>
      </c>
      <c r="L230" s="35">
        <f>IF($G230="賣出",ROUNDDOWN(J230*交易稅率,0),0)</f>
        <v>0</v>
      </c>
      <c r="M230" s="35">
        <f t="shared" si="2"/>
        <v>0</v>
      </c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ht="16.5" customHeight="1">
      <c r="A231" s="15"/>
      <c r="B231" s="54"/>
      <c r="C231" s="52"/>
      <c r="D231" s="67"/>
      <c r="E231" s="68"/>
      <c r="F231" s="69"/>
      <c r="G231" s="70"/>
      <c r="H231" s="47"/>
      <c r="I231" s="71"/>
      <c r="J231" s="35">
        <f t="shared" si="1"/>
        <v>0</v>
      </c>
      <c r="K231" s="35">
        <f>IF($G231="配息",配息轉帳費,ROUNDDOWN($J231*手續費率*手續費折扣,0))</f>
        <v>0</v>
      </c>
      <c r="L231" s="35">
        <f>IF($G231="賣出",ROUNDDOWN(J231*交易稅率,0),0)</f>
        <v>0</v>
      </c>
      <c r="M231" s="35">
        <f t="shared" si="2"/>
        <v>0</v>
      </c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ht="16.5" customHeight="1">
      <c r="A232" s="15"/>
      <c r="B232" s="54"/>
      <c r="C232" s="52"/>
      <c r="D232" s="67"/>
      <c r="E232" s="68"/>
      <c r="F232" s="69"/>
      <c r="G232" s="70"/>
      <c r="H232" s="47"/>
      <c r="I232" s="71"/>
      <c r="J232" s="35">
        <f t="shared" si="1"/>
        <v>0</v>
      </c>
      <c r="K232" s="35">
        <f>IF($G232="配息",配息轉帳費,ROUNDDOWN($J232*手續費率*手續費折扣,0))</f>
        <v>0</v>
      </c>
      <c r="L232" s="35">
        <f>IF($G232="賣出",ROUNDDOWN(J232*交易稅率,0),0)</f>
        <v>0</v>
      </c>
      <c r="M232" s="35">
        <f t="shared" si="2"/>
        <v>0</v>
      </c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ht="16.5" customHeight="1">
      <c r="A233" s="15"/>
      <c r="B233" s="54"/>
      <c r="C233" s="52"/>
      <c r="D233" s="67"/>
      <c r="E233" s="68"/>
      <c r="F233" s="69"/>
      <c r="G233" s="70"/>
      <c r="H233" s="47"/>
      <c r="I233" s="71"/>
      <c r="J233" s="35">
        <f t="shared" si="1"/>
        <v>0</v>
      </c>
      <c r="K233" s="35">
        <f>IF($G233="配息",配息轉帳費,ROUNDDOWN($J233*手續費率*手續費折扣,0))</f>
        <v>0</v>
      </c>
      <c r="L233" s="35">
        <f>IF($G233="賣出",ROUNDDOWN(J233*交易稅率,0),0)</f>
        <v>0</v>
      </c>
      <c r="M233" s="35">
        <f t="shared" si="2"/>
        <v>0</v>
      </c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ht="16.5" customHeight="1">
      <c r="A234" s="15"/>
      <c r="B234" s="54"/>
      <c r="C234" s="52"/>
      <c r="D234" s="67"/>
      <c r="E234" s="68"/>
      <c r="F234" s="69"/>
      <c r="G234" s="70"/>
      <c r="H234" s="47"/>
      <c r="I234" s="71"/>
      <c r="J234" s="35">
        <f t="shared" si="1"/>
        <v>0</v>
      </c>
      <c r="K234" s="35">
        <f>IF($G234="配息",配息轉帳費,ROUNDDOWN($J234*手續費率*手續費折扣,0))</f>
        <v>0</v>
      </c>
      <c r="L234" s="35">
        <f>IF($G234="賣出",ROUNDDOWN(J234*交易稅率,0),0)</f>
        <v>0</v>
      </c>
      <c r="M234" s="35">
        <f t="shared" si="2"/>
        <v>0</v>
      </c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ht="16.5" customHeight="1">
      <c r="A235" s="15"/>
      <c r="B235" s="54"/>
      <c r="C235" s="52"/>
      <c r="D235" s="67"/>
      <c r="E235" s="68"/>
      <c r="F235" s="69"/>
      <c r="G235" s="70"/>
      <c r="H235" s="47"/>
      <c r="I235" s="71"/>
      <c r="J235" s="35">
        <f t="shared" si="1"/>
        <v>0</v>
      </c>
      <c r="K235" s="35">
        <f>IF($G235="配息",配息轉帳費,ROUNDDOWN($J235*手續費率*手續費折扣,0))</f>
        <v>0</v>
      </c>
      <c r="L235" s="35">
        <f>IF($G235="賣出",ROUNDDOWN(J235*交易稅率,0),0)</f>
        <v>0</v>
      </c>
      <c r="M235" s="35">
        <f t="shared" si="2"/>
        <v>0</v>
      </c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ht="16.5" customHeight="1">
      <c r="A236" s="15"/>
      <c r="B236" s="54"/>
      <c r="C236" s="52"/>
      <c r="D236" s="67"/>
      <c r="E236" s="68"/>
      <c r="F236" s="69"/>
      <c r="G236" s="70"/>
      <c r="H236" s="47"/>
      <c r="I236" s="71"/>
      <c r="J236" s="35">
        <f t="shared" si="1"/>
        <v>0</v>
      </c>
      <c r="K236" s="35">
        <f>IF($G236="配息",配息轉帳費,ROUNDDOWN($J236*手續費率*手續費折扣,0))</f>
        <v>0</v>
      </c>
      <c r="L236" s="35">
        <f>IF($G236="賣出",ROUNDDOWN(J236*交易稅率,0),0)</f>
        <v>0</v>
      </c>
      <c r="M236" s="35">
        <f t="shared" si="2"/>
        <v>0</v>
      </c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ht="16.5" customHeight="1">
      <c r="A237" s="15"/>
      <c r="B237" s="54"/>
      <c r="C237" s="52"/>
      <c r="D237" s="67"/>
      <c r="E237" s="68"/>
      <c r="F237" s="69"/>
      <c r="G237" s="70"/>
      <c r="H237" s="47"/>
      <c r="I237" s="71"/>
      <c r="J237" s="35">
        <f t="shared" si="1"/>
        <v>0</v>
      </c>
      <c r="K237" s="35">
        <f>IF($G237="配息",配息轉帳費,ROUNDDOWN($J237*手續費率*手續費折扣,0))</f>
        <v>0</v>
      </c>
      <c r="L237" s="35">
        <f>IF($G237="賣出",ROUNDDOWN(J237*交易稅率,0),0)</f>
        <v>0</v>
      </c>
      <c r="M237" s="35">
        <f t="shared" si="2"/>
        <v>0</v>
      </c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ht="16.5" customHeight="1">
      <c r="A238" s="15"/>
      <c r="B238" s="54"/>
      <c r="C238" s="52"/>
      <c r="D238" s="67"/>
      <c r="E238" s="68"/>
      <c r="F238" s="69"/>
      <c r="G238" s="70"/>
      <c r="H238" s="47"/>
      <c r="I238" s="71"/>
      <c r="J238" s="35">
        <f t="shared" si="1"/>
        <v>0</v>
      </c>
      <c r="K238" s="35">
        <f>IF($G238="配息",配息轉帳費,ROUNDDOWN($J238*手續費率*手續費折扣,0))</f>
        <v>0</v>
      </c>
      <c r="L238" s="35">
        <f>IF($G238="賣出",ROUNDDOWN(J238*交易稅率,0),0)</f>
        <v>0</v>
      </c>
      <c r="M238" s="35">
        <f t="shared" si="2"/>
        <v>0</v>
      </c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ht="16.5" customHeight="1">
      <c r="A239" s="15"/>
      <c r="B239" s="54"/>
      <c r="C239" s="52"/>
      <c r="D239" s="67"/>
      <c r="E239" s="68"/>
      <c r="F239" s="69"/>
      <c r="G239" s="70"/>
      <c r="H239" s="47"/>
      <c r="I239" s="71"/>
      <c r="J239" s="35">
        <f t="shared" si="1"/>
        <v>0</v>
      </c>
      <c r="K239" s="35">
        <f>IF($G239="配息",配息轉帳費,ROUNDDOWN($J239*手續費率*手續費折扣,0))</f>
        <v>0</v>
      </c>
      <c r="L239" s="35">
        <f>IF($G239="賣出",ROUNDDOWN(J239*交易稅率,0),0)</f>
        <v>0</v>
      </c>
      <c r="M239" s="35">
        <f t="shared" si="2"/>
        <v>0</v>
      </c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ht="16.5" customHeight="1">
      <c r="A240" s="15"/>
      <c r="B240" s="54"/>
      <c r="C240" s="52"/>
      <c r="D240" s="67"/>
      <c r="E240" s="68"/>
      <c r="F240" s="69"/>
      <c r="G240" s="70"/>
      <c r="H240" s="47"/>
      <c r="I240" s="71"/>
      <c r="J240" s="35">
        <f t="shared" si="1"/>
        <v>0</v>
      </c>
      <c r="K240" s="35">
        <f>IF($G240="配息",配息轉帳費,ROUNDDOWN($J240*手續費率*手續費折扣,0))</f>
        <v>0</v>
      </c>
      <c r="L240" s="35">
        <f>IF($G240="賣出",ROUNDDOWN(J240*交易稅率,0),0)</f>
        <v>0</v>
      </c>
      <c r="M240" s="35">
        <f t="shared" si="2"/>
        <v>0</v>
      </c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ht="16.5" customHeight="1">
      <c r="A241" s="15"/>
      <c r="B241" s="54"/>
      <c r="C241" s="52"/>
      <c r="D241" s="67"/>
      <c r="E241" s="68"/>
      <c r="F241" s="69"/>
      <c r="G241" s="70"/>
      <c r="H241" s="47"/>
      <c r="I241" s="71"/>
      <c r="J241" s="35">
        <f t="shared" si="1"/>
        <v>0</v>
      </c>
      <c r="K241" s="35">
        <f>IF($G241="配息",配息轉帳費,ROUNDDOWN($J241*手續費率*手續費折扣,0))</f>
        <v>0</v>
      </c>
      <c r="L241" s="35">
        <f>IF($G241="賣出",ROUNDDOWN(J241*交易稅率,0),0)</f>
        <v>0</v>
      </c>
      <c r="M241" s="35">
        <f t="shared" si="2"/>
        <v>0</v>
      </c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ht="16.5" customHeight="1">
      <c r="A242" s="15"/>
      <c r="B242" s="54"/>
      <c r="C242" s="52"/>
      <c r="D242" s="67"/>
      <c r="E242" s="68"/>
      <c r="F242" s="69"/>
      <c r="G242" s="70"/>
      <c r="H242" s="47"/>
      <c r="I242" s="71"/>
      <c r="J242" s="35">
        <f t="shared" si="1"/>
        <v>0</v>
      </c>
      <c r="K242" s="35">
        <f>IF($G242="配息",配息轉帳費,ROUNDDOWN($J242*手續費率*手續費折扣,0))</f>
        <v>0</v>
      </c>
      <c r="L242" s="35">
        <f>IF($G242="賣出",ROUNDDOWN(J242*交易稅率,0),0)</f>
        <v>0</v>
      </c>
      <c r="M242" s="35">
        <f t="shared" si="2"/>
        <v>0</v>
      </c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ht="16.5" customHeight="1">
      <c r="A243" s="15"/>
      <c r="B243" s="54"/>
      <c r="C243" s="52"/>
      <c r="D243" s="67"/>
      <c r="E243" s="68"/>
      <c r="F243" s="69"/>
      <c r="G243" s="70"/>
      <c r="H243" s="47"/>
      <c r="I243" s="71"/>
      <c r="J243" s="35">
        <f t="shared" si="1"/>
        <v>0</v>
      </c>
      <c r="K243" s="35">
        <f>IF($G243="配息",配息轉帳費,ROUNDDOWN($J243*手續費率*手續費折扣,0))</f>
        <v>0</v>
      </c>
      <c r="L243" s="35">
        <f>IF($G243="賣出",ROUNDDOWN(J243*交易稅率,0),0)</f>
        <v>0</v>
      </c>
      <c r="M243" s="35">
        <f t="shared" si="2"/>
        <v>0</v>
      </c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ht="16.5" customHeight="1">
      <c r="A244" s="15"/>
      <c r="B244" s="54"/>
      <c r="C244" s="52"/>
      <c r="D244" s="67"/>
      <c r="E244" s="68"/>
      <c r="F244" s="69"/>
      <c r="G244" s="70"/>
      <c r="H244" s="47"/>
      <c r="I244" s="71"/>
      <c r="J244" s="35">
        <f t="shared" si="1"/>
        <v>0</v>
      </c>
      <c r="K244" s="35">
        <f>IF($G244="配息",配息轉帳費,ROUNDDOWN($J244*手續費率*手續費折扣,0))</f>
        <v>0</v>
      </c>
      <c r="L244" s="35">
        <f>IF($G244="賣出",ROUNDDOWN(J244*交易稅率,0),0)</f>
        <v>0</v>
      </c>
      <c r="M244" s="35">
        <f t="shared" si="2"/>
        <v>0</v>
      </c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ht="16.5" customHeight="1">
      <c r="A245" s="15"/>
      <c r="B245" s="54"/>
      <c r="C245" s="52"/>
      <c r="D245" s="67"/>
      <c r="E245" s="68"/>
      <c r="F245" s="69"/>
      <c r="G245" s="70"/>
      <c r="H245" s="47"/>
      <c r="I245" s="71"/>
      <c r="J245" s="35">
        <f t="shared" si="1"/>
        <v>0</v>
      </c>
      <c r="K245" s="35">
        <f>IF($G245="配息",配息轉帳費,ROUNDDOWN($J245*手續費率*手續費折扣,0))</f>
        <v>0</v>
      </c>
      <c r="L245" s="35">
        <f>IF($G245="賣出",ROUNDDOWN(J245*交易稅率,0),0)</f>
        <v>0</v>
      </c>
      <c r="M245" s="35">
        <f t="shared" si="2"/>
        <v>0</v>
      </c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ht="16.5" customHeight="1">
      <c r="A246" s="15"/>
      <c r="B246" s="54"/>
      <c r="C246" s="52"/>
      <c r="D246" s="67"/>
      <c r="E246" s="68"/>
      <c r="F246" s="69"/>
      <c r="G246" s="70"/>
      <c r="H246" s="47"/>
      <c r="I246" s="71"/>
      <c r="J246" s="35">
        <f t="shared" si="1"/>
        <v>0</v>
      </c>
      <c r="K246" s="35">
        <f>IF($G246="配息",配息轉帳費,ROUNDDOWN($J246*手續費率*手續費折扣,0))</f>
        <v>0</v>
      </c>
      <c r="L246" s="35">
        <f>IF($G246="賣出",ROUNDDOWN(J246*交易稅率,0),0)</f>
        <v>0</v>
      </c>
      <c r="M246" s="35">
        <f t="shared" si="2"/>
        <v>0</v>
      </c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ht="16.5" customHeight="1">
      <c r="A247" s="15"/>
      <c r="B247" s="54"/>
      <c r="C247" s="52"/>
      <c r="D247" s="67"/>
      <c r="E247" s="68"/>
      <c r="F247" s="69"/>
      <c r="G247" s="70"/>
      <c r="H247" s="47"/>
      <c r="I247" s="71"/>
      <c r="J247" s="35">
        <f t="shared" si="1"/>
        <v>0</v>
      </c>
      <c r="K247" s="35">
        <f>IF($G247="配息",配息轉帳費,ROUNDDOWN($J247*手續費率*手續費折扣,0))</f>
        <v>0</v>
      </c>
      <c r="L247" s="35">
        <f>IF($G247="賣出",ROUNDDOWN(J247*交易稅率,0),0)</f>
        <v>0</v>
      </c>
      <c r="M247" s="35">
        <f t="shared" si="2"/>
        <v>0</v>
      </c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6.5" customHeight="1">
      <c r="A248" s="15"/>
      <c r="B248" s="54"/>
      <c r="C248" s="52"/>
      <c r="D248" s="67"/>
      <c r="E248" s="68"/>
      <c r="F248" s="69"/>
      <c r="G248" s="70"/>
      <c r="H248" s="47"/>
      <c r="I248" s="71"/>
      <c r="J248" s="35">
        <f t="shared" si="1"/>
        <v>0</v>
      </c>
      <c r="K248" s="35">
        <f>IF($G248="配息",配息轉帳費,ROUNDDOWN($J248*手續費率*手續費折扣,0))</f>
        <v>0</v>
      </c>
      <c r="L248" s="35">
        <f>IF($G248="賣出",ROUNDDOWN(J248*交易稅率,0),0)</f>
        <v>0</v>
      </c>
      <c r="M248" s="35">
        <f t="shared" si="2"/>
        <v>0</v>
      </c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ht="16.5" customHeight="1">
      <c r="A249" s="15"/>
      <c r="B249" s="54"/>
      <c r="C249" s="52"/>
      <c r="D249" s="67"/>
      <c r="E249" s="68"/>
      <c r="F249" s="69"/>
      <c r="G249" s="70"/>
      <c r="H249" s="47"/>
      <c r="I249" s="71"/>
      <c r="J249" s="35">
        <f t="shared" si="1"/>
        <v>0</v>
      </c>
      <c r="K249" s="35">
        <f>IF($G249="配息",配息轉帳費,ROUNDDOWN($J249*手續費率*手續費折扣,0))</f>
        <v>0</v>
      </c>
      <c r="L249" s="35">
        <f>IF($G249="賣出",ROUNDDOWN(J249*交易稅率,0),0)</f>
        <v>0</v>
      </c>
      <c r="M249" s="35">
        <f t="shared" si="2"/>
        <v>0</v>
      </c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ht="16.5" customHeight="1">
      <c r="A250" s="15"/>
      <c r="B250" s="54"/>
      <c r="C250" s="52"/>
      <c r="D250" s="67"/>
      <c r="E250" s="68"/>
      <c r="F250" s="69"/>
      <c r="G250" s="70"/>
      <c r="H250" s="47"/>
      <c r="I250" s="71"/>
      <c r="J250" s="35">
        <f t="shared" si="1"/>
        <v>0</v>
      </c>
      <c r="K250" s="35">
        <f>IF($G250="配息",配息轉帳費,ROUNDDOWN($J250*手續費率*手續費折扣,0))</f>
        <v>0</v>
      </c>
      <c r="L250" s="35">
        <f>IF($G250="賣出",ROUNDDOWN(J250*交易稅率,0),0)</f>
        <v>0</v>
      </c>
      <c r="M250" s="35">
        <f t="shared" si="2"/>
        <v>0</v>
      </c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ht="16.5" customHeight="1">
      <c r="A251" s="15"/>
      <c r="B251" s="54"/>
      <c r="C251" s="52"/>
      <c r="D251" s="67"/>
      <c r="E251" s="68"/>
      <c r="F251" s="69"/>
      <c r="G251" s="70"/>
      <c r="H251" s="47"/>
      <c r="I251" s="71"/>
      <c r="J251" s="35">
        <f t="shared" si="1"/>
        <v>0</v>
      </c>
      <c r="K251" s="35">
        <f>IF($G251="配息",配息轉帳費,ROUNDDOWN($J251*手續費率*手續費折扣,0))</f>
        <v>0</v>
      </c>
      <c r="L251" s="35">
        <f>IF($G251="賣出",ROUNDDOWN(J251*交易稅率,0),0)</f>
        <v>0</v>
      </c>
      <c r="M251" s="35">
        <f t="shared" si="2"/>
        <v>0</v>
      </c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6.5" customHeight="1">
      <c r="A252" s="15"/>
      <c r="B252" s="54"/>
      <c r="C252" s="52"/>
      <c r="D252" s="67"/>
      <c r="E252" s="68"/>
      <c r="F252" s="69"/>
      <c r="G252" s="70"/>
      <c r="H252" s="47"/>
      <c r="I252" s="71"/>
      <c r="J252" s="35">
        <f t="shared" si="1"/>
        <v>0</v>
      </c>
      <c r="K252" s="35">
        <f>IF($G252="配息",配息轉帳費,ROUNDDOWN($J252*手續費率*手續費折扣,0))</f>
        <v>0</v>
      </c>
      <c r="L252" s="35">
        <f>IF($G252="賣出",ROUNDDOWN(J252*交易稅率,0),0)</f>
        <v>0</v>
      </c>
      <c r="M252" s="35">
        <f t="shared" si="2"/>
        <v>0</v>
      </c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ht="16.5" customHeight="1">
      <c r="A253" s="15"/>
      <c r="B253" s="54"/>
      <c r="C253" s="52"/>
      <c r="D253" s="67"/>
      <c r="E253" s="68"/>
      <c r="F253" s="69"/>
      <c r="G253" s="70"/>
      <c r="H253" s="47"/>
      <c r="I253" s="71"/>
      <c r="J253" s="35">
        <f t="shared" si="1"/>
        <v>0</v>
      </c>
      <c r="K253" s="35">
        <f>IF($G253="配息",配息轉帳費,ROUNDDOWN($J253*手續費率*手續費折扣,0))</f>
        <v>0</v>
      </c>
      <c r="L253" s="35">
        <f>IF($G253="賣出",ROUNDDOWN(J253*交易稅率,0),0)</f>
        <v>0</v>
      </c>
      <c r="M253" s="35">
        <f t="shared" si="2"/>
        <v>0</v>
      </c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6.5" customHeight="1">
      <c r="A254" s="15"/>
      <c r="B254" s="54"/>
      <c r="C254" s="52"/>
      <c r="D254" s="67"/>
      <c r="E254" s="68"/>
      <c r="F254" s="69"/>
      <c r="G254" s="70"/>
      <c r="H254" s="47"/>
      <c r="I254" s="71"/>
      <c r="J254" s="35">
        <f t="shared" si="1"/>
        <v>0</v>
      </c>
      <c r="K254" s="35">
        <f>IF($G254="配息",配息轉帳費,ROUNDDOWN($J254*手續費率*手續費折扣,0))</f>
        <v>0</v>
      </c>
      <c r="L254" s="35">
        <f>IF($G254="賣出",ROUNDDOWN(J254*交易稅率,0),0)</f>
        <v>0</v>
      </c>
      <c r="M254" s="35">
        <f t="shared" si="2"/>
        <v>0</v>
      </c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ht="16.5" customHeight="1">
      <c r="A255" s="15"/>
      <c r="B255" s="54"/>
      <c r="C255" s="52"/>
      <c r="D255" s="67"/>
      <c r="E255" s="68"/>
      <c r="F255" s="69"/>
      <c r="G255" s="70"/>
      <c r="H255" s="47"/>
      <c r="I255" s="71"/>
      <c r="J255" s="35">
        <f t="shared" si="1"/>
        <v>0</v>
      </c>
      <c r="K255" s="35">
        <f>IF($G255="配息",配息轉帳費,ROUNDDOWN($J255*手續費率*手續費折扣,0))</f>
        <v>0</v>
      </c>
      <c r="L255" s="35">
        <f>IF($G255="賣出",ROUNDDOWN(J255*交易稅率,0),0)</f>
        <v>0</v>
      </c>
      <c r="M255" s="35">
        <f t="shared" si="2"/>
        <v>0</v>
      </c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ht="16.5" customHeight="1">
      <c r="A256" s="15"/>
      <c r="B256" s="54"/>
      <c r="C256" s="52"/>
      <c r="D256" s="67"/>
      <c r="E256" s="68"/>
      <c r="F256" s="69"/>
      <c r="G256" s="70"/>
      <c r="H256" s="47"/>
      <c r="I256" s="71"/>
      <c r="J256" s="35">
        <f t="shared" si="1"/>
        <v>0</v>
      </c>
      <c r="K256" s="35">
        <f>IF($G256="配息",配息轉帳費,ROUNDDOWN($J256*手續費率*手續費折扣,0))</f>
        <v>0</v>
      </c>
      <c r="L256" s="35">
        <f>IF($G256="賣出",ROUNDDOWN(J256*交易稅率,0),0)</f>
        <v>0</v>
      </c>
      <c r="M256" s="35">
        <f t="shared" si="2"/>
        <v>0</v>
      </c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ht="16.5" customHeight="1">
      <c r="A257" s="15"/>
      <c r="B257" s="54"/>
      <c r="C257" s="52"/>
      <c r="D257" s="67"/>
      <c r="E257" s="68"/>
      <c r="F257" s="69"/>
      <c r="G257" s="70"/>
      <c r="H257" s="47"/>
      <c r="I257" s="71"/>
      <c r="J257" s="35">
        <f t="shared" si="1"/>
        <v>0</v>
      </c>
      <c r="K257" s="35">
        <f>IF($G257="配息",配息轉帳費,ROUNDDOWN($J257*手續費率*手續費折扣,0))</f>
        <v>0</v>
      </c>
      <c r="L257" s="35">
        <f>IF($G257="賣出",ROUNDDOWN(J257*交易稅率,0),0)</f>
        <v>0</v>
      </c>
      <c r="M257" s="35">
        <f t="shared" si="2"/>
        <v>0</v>
      </c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ht="16.5" customHeight="1">
      <c r="A258" s="15"/>
      <c r="B258" s="54"/>
      <c r="C258" s="52"/>
      <c r="D258" s="67"/>
      <c r="E258" s="68"/>
      <c r="F258" s="69"/>
      <c r="G258" s="70"/>
      <c r="H258" s="47"/>
      <c r="I258" s="71"/>
      <c r="J258" s="35">
        <f t="shared" si="1"/>
        <v>0</v>
      </c>
      <c r="K258" s="35">
        <f>IF($G258="配息",配息轉帳費,ROUNDDOWN($J258*手續費率*手續費折扣,0))</f>
        <v>0</v>
      </c>
      <c r="L258" s="35">
        <f>IF($G258="賣出",ROUNDDOWN(J258*交易稅率,0),0)</f>
        <v>0</v>
      </c>
      <c r="M258" s="35">
        <f t="shared" si="2"/>
        <v>0</v>
      </c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ht="16.5" customHeight="1">
      <c r="A259" s="15"/>
      <c r="B259" s="54"/>
      <c r="C259" s="52"/>
      <c r="D259" s="67"/>
      <c r="E259" s="68"/>
      <c r="F259" s="69"/>
      <c r="G259" s="70"/>
      <c r="H259" s="47"/>
      <c r="I259" s="71"/>
      <c r="J259" s="35">
        <f t="shared" si="1"/>
        <v>0</v>
      </c>
      <c r="K259" s="35">
        <f>IF($G259="配息",配息轉帳費,ROUNDDOWN($J259*手續費率*手續費折扣,0))</f>
        <v>0</v>
      </c>
      <c r="L259" s="35">
        <f>IF($G259="賣出",ROUNDDOWN(J259*交易稅率,0),0)</f>
        <v>0</v>
      </c>
      <c r="M259" s="35">
        <f t="shared" si="2"/>
        <v>0</v>
      </c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ht="16.5" customHeight="1">
      <c r="A260" s="15"/>
      <c r="B260" s="54"/>
      <c r="C260" s="52"/>
      <c r="D260" s="67"/>
      <c r="E260" s="68"/>
      <c r="F260" s="69"/>
      <c r="G260" s="70"/>
      <c r="H260" s="47"/>
      <c r="I260" s="71"/>
      <c r="J260" s="35">
        <f t="shared" si="1"/>
        <v>0</v>
      </c>
      <c r="K260" s="35">
        <f>IF($G260="配息",配息轉帳費,ROUNDDOWN($J260*手續費率*手續費折扣,0))</f>
        <v>0</v>
      </c>
      <c r="L260" s="35">
        <f>IF($G260="賣出",ROUNDDOWN(J260*交易稅率,0),0)</f>
        <v>0</v>
      </c>
      <c r="M260" s="35">
        <f t="shared" si="2"/>
        <v>0</v>
      </c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ht="16.5" customHeight="1">
      <c r="A261" s="15"/>
      <c r="B261" s="54"/>
      <c r="C261" s="52"/>
      <c r="D261" s="67"/>
      <c r="E261" s="68"/>
      <c r="F261" s="69"/>
      <c r="G261" s="70"/>
      <c r="H261" s="47"/>
      <c r="I261" s="71"/>
      <c r="J261" s="35">
        <f t="shared" si="1"/>
        <v>0</v>
      </c>
      <c r="K261" s="35">
        <f>IF($G261="配息",配息轉帳費,ROUNDDOWN($J261*手續費率*手續費折扣,0))</f>
        <v>0</v>
      </c>
      <c r="L261" s="35">
        <f>IF($G261="賣出",ROUNDDOWN(J261*交易稅率,0),0)</f>
        <v>0</v>
      </c>
      <c r="M261" s="35">
        <f t="shared" si="2"/>
        <v>0</v>
      </c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ht="16.5" customHeight="1">
      <c r="A262" s="15"/>
      <c r="B262" s="54"/>
      <c r="C262" s="52"/>
      <c r="D262" s="67"/>
      <c r="E262" s="68"/>
      <c r="F262" s="69"/>
      <c r="G262" s="70"/>
      <c r="H262" s="47"/>
      <c r="I262" s="71"/>
      <c r="J262" s="35">
        <f t="shared" si="1"/>
        <v>0</v>
      </c>
      <c r="K262" s="35">
        <f>IF($G262="配息",配息轉帳費,ROUNDDOWN($J262*手續費率*手續費折扣,0))</f>
        <v>0</v>
      </c>
      <c r="L262" s="35">
        <f>IF($G262="賣出",ROUNDDOWN(J262*交易稅率,0),0)</f>
        <v>0</v>
      </c>
      <c r="M262" s="35">
        <f t="shared" si="2"/>
        <v>0</v>
      </c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ht="16.5" customHeight="1">
      <c r="A263" s="15"/>
      <c r="B263" s="54"/>
      <c r="C263" s="52"/>
      <c r="D263" s="67"/>
      <c r="E263" s="68"/>
      <c r="F263" s="69"/>
      <c r="G263" s="70"/>
      <c r="H263" s="47"/>
      <c r="I263" s="71"/>
      <c r="J263" s="35">
        <f t="shared" si="1"/>
        <v>0</v>
      </c>
      <c r="K263" s="35">
        <f>IF($G263="配息",配息轉帳費,ROUNDDOWN($J263*手續費率*手續費折扣,0))</f>
        <v>0</v>
      </c>
      <c r="L263" s="35">
        <f>IF($G263="賣出",ROUNDDOWN(J263*交易稅率,0),0)</f>
        <v>0</v>
      </c>
      <c r="M263" s="35">
        <f t="shared" si="2"/>
        <v>0</v>
      </c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ht="16.5" customHeight="1">
      <c r="A264" s="15"/>
      <c r="B264" s="54"/>
      <c r="C264" s="52"/>
      <c r="D264" s="67"/>
      <c r="E264" s="68"/>
      <c r="F264" s="69"/>
      <c r="G264" s="70"/>
      <c r="H264" s="47"/>
      <c r="I264" s="71"/>
      <c r="J264" s="35">
        <f t="shared" si="1"/>
        <v>0</v>
      </c>
      <c r="K264" s="35">
        <f>IF($G264="配息",配息轉帳費,ROUNDDOWN($J264*手續費率*手續費折扣,0))</f>
        <v>0</v>
      </c>
      <c r="L264" s="35">
        <f>IF($G264="賣出",ROUNDDOWN(J264*交易稅率,0),0)</f>
        <v>0</v>
      </c>
      <c r="M264" s="35">
        <f t="shared" si="2"/>
        <v>0</v>
      </c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ht="16.5" customHeight="1">
      <c r="A265" s="15"/>
      <c r="B265" s="54"/>
      <c r="C265" s="52"/>
      <c r="D265" s="67"/>
      <c r="E265" s="68"/>
      <c r="F265" s="69"/>
      <c r="G265" s="70"/>
      <c r="H265" s="47"/>
      <c r="I265" s="71"/>
      <c r="J265" s="35">
        <f t="shared" si="1"/>
        <v>0</v>
      </c>
      <c r="K265" s="35">
        <f>IF($G265="配息",配息轉帳費,ROUNDDOWN($J265*手續費率*手續費折扣,0))</f>
        <v>0</v>
      </c>
      <c r="L265" s="35">
        <f>IF($G265="賣出",ROUNDDOWN(J265*交易稅率,0),0)</f>
        <v>0</v>
      </c>
      <c r="M265" s="35">
        <f t="shared" si="2"/>
        <v>0</v>
      </c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ht="16.5" customHeight="1">
      <c r="A266" s="15"/>
      <c r="B266" s="54"/>
      <c r="C266" s="52"/>
      <c r="D266" s="67"/>
      <c r="E266" s="68"/>
      <c r="F266" s="69"/>
      <c r="G266" s="70"/>
      <c r="H266" s="47"/>
      <c r="I266" s="71"/>
      <c r="J266" s="35">
        <f t="shared" si="1"/>
        <v>0</v>
      </c>
      <c r="K266" s="35">
        <f>IF($G266="配息",配息轉帳費,ROUNDDOWN($J266*手續費率*手續費折扣,0))</f>
        <v>0</v>
      </c>
      <c r="L266" s="35">
        <f>IF($G266="賣出",ROUNDDOWN(J266*交易稅率,0),0)</f>
        <v>0</v>
      </c>
      <c r="M266" s="35">
        <f t="shared" si="2"/>
        <v>0</v>
      </c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ht="16.5" customHeight="1">
      <c r="A267" s="15"/>
      <c r="B267" s="54"/>
      <c r="C267" s="52"/>
      <c r="D267" s="67"/>
      <c r="E267" s="68"/>
      <c r="F267" s="69"/>
      <c r="G267" s="70"/>
      <c r="H267" s="47"/>
      <c r="I267" s="71"/>
      <c r="J267" s="35">
        <f t="shared" si="1"/>
        <v>0</v>
      </c>
      <c r="K267" s="35">
        <f>IF($G267="配息",配息轉帳費,ROUNDDOWN($J267*手續費率*手續費折扣,0))</f>
        <v>0</v>
      </c>
      <c r="L267" s="35">
        <f>IF($G267="賣出",ROUNDDOWN(J267*交易稅率,0),0)</f>
        <v>0</v>
      </c>
      <c r="M267" s="35">
        <f t="shared" si="2"/>
        <v>0</v>
      </c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ht="16.5" customHeight="1">
      <c r="A268" s="15"/>
      <c r="B268" s="54"/>
      <c r="C268" s="52"/>
      <c r="D268" s="67"/>
      <c r="E268" s="68"/>
      <c r="F268" s="69"/>
      <c r="G268" s="70"/>
      <c r="H268" s="47"/>
      <c r="I268" s="71"/>
      <c r="J268" s="35">
        <f t="shared" si="1"/>
        <v>0</v>
      </c>
      <c r="K268" s="35">
        <f>IF($G268="配息",配息轉帳費,ROUNDDOWN($J268*手續費率*手續費折扣,0))</f>
        <v>0</v>
      </c>
      <c r="L268" s="35">
        <f>IF($G268="賣出",ROUNDDOWN(J268*交易稅率,0),0)</f>
        <v>0</v>
      </c>
      <c r="M268" s="35">
        <f t="shared" si="2"/>
        <v>0</v>
      </c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ht="16.5" customHeight="1">
      <c r="A269" s="15"/>
      <c r="B269" s="54"/>
      <c r="C269" s="52"/>
      <c r="D269" s="67"/>
      <c r="E269" s="68"/>
      <c r="F269" s="69"/>
      <c r="G269" s="70"/>
      <c r="H269" s="47"/>
      <c r="I269" s="71"/>
      <c r="J269" s="35">
        <f t="shared" si="1"/>
        <v>0</v>
      </c>
      <c r="K269" s="35">
        <f>IF($G269="配息",配息轉帳費,ROUNDDOWN($J269*手續費率*手續費折扣,0))</f>
        <v>0</v>
      </c>
      <c r="L269" s="35">
        <f>IF($G269="賣出",ROUNDDOWN(J269*交易稅率,0),0)</f>
        <v>0</v>
      </c>
      <c r="M269" s="35">
        <f t="shared" si="2"/>
        <v>0</v>
      </c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ht="16.5" customHeight="1">
      <c r="A270" s="15"/>
      <c r="B270" s="54"/>
      <c r="C270" s="52"/>
      <c r="D270" s="67"/>
      <c r="E270" s="68"/>
      <c r="F270" s="69"/>
      <c r="G270" s="70"/>
      <c r="H270" s="47"/>
      <c r="I270" s="71"/>
      <c r="J270" s="35">
        <f t="shared" si="1"/>
        <v>0</v>
      </c>
      <c r="K270" s="35">
        <f>IF($G270="配息",配息轉帳費,ROUNDDOWN($J270*手續費率*手續費折扣,0))</f>
        <v>0</v>
      </c>
      <c r="L270" s="35">
        <f>IF($G270="賣出",ROUNDDOWN(J270*交易稅率,0),0)</f>
        <v>0</v>
      </c>
      <c r="M270" s="35">
        <f t="shared" si="2"/>
        <v>0</v>
      </c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ht="16.5" customHeight="1">
      <c r="A271" s="15"/>
      <c r="B271" s="54"/>
      <c r="C271" s="52"/>
      <c r="D271" s="67"/>
      <c r="E271" s="68"/>
      <c r="F271" s="69"/>
      <c r="G271" s="70"/>
      <c r="H271" s="47"/>
      <c r="I271" s="71"/>
      <c r="J271" s="35">
        <f t="shared" si="1"/>
        <v>0</v>
      </c>
      <c r="K271" s="35">
        <f>IF($G271="配息",配息轉帳費,ROUNDDOWN($J271*手續費率*手續費折扣,0))</f>
        <v>0</v>
      </c>
      <c r="L271" s="35">
        <f>IF($G271="賣出",ROUNDDOWN(J271*交易稅率,0),0)</f>
        <v>0</v>
      </c>
      <c r="M271" s="35">
        <f t="shared" si="2"/>
        <v>0</v>
      </c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ht="16.5" customHeight="1">
      <c r="A272" s="15"/>
      <c r="B272" s="54"/>
      <c r="C272" s="52"/>
      <c r="D272" s="67"/>
      <c r="E272" s="68"/>
      <c r="F272" s="69"/>
      <c r="G272" s="70"/>
      <c r="H272" s="47"/>
      <c r="I272" s="71"/>
      <c r="J272" s="35">
        <f t="shared" si="1"/>
        <v>0</v>
      </c>
      <c r="K272" s="35">
        <f>IF($G272="配息",配息轉帳費,ROUNDDOWN($J272*手續費率*手續費折扣,0))</f>
        <v>0</v>
      </c>
      <c r="L272" s="35">
        <f>IF($G272="賣出",ROUNDDOWN(J272*交易稅率,0),0)</f>
        <v>0</v>
      </c>
      <c r="M272" s="35">
        <f t="shared" si="2"/>
        <v>0</v>
      </c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ht="16.5" customHeight="1">
      <c r="A273" s="15"/>
      <c r="B273" s="54"/>
      <c r="C273" s="52"/>
      <c r="D273" s="67"/>
      <c r="E273" s="68"/>
      <c r="F273" s="69"/>
      <c r="G273" s="70"/>
      <c r="H273" s="47"/>
      <c r="I273" s="71"/>
      <c r="J273" s="35">
        <f t="shared" si="1"/>
        <v>0</v>
      </c>
      <c r="K273" s="35">
        <f>IF($G273="配息",配息轉帳費,ROUNDDOWN($J273*手續費率*手續費折扣,0))</f>
        <v>0</v>
      </c>
      <c r="L273" s="35">
        <f>IF($G273="賣出",ROUNDDOWN(J273*交易稅率,0),0)</f>
        <v>0</v>
      </c>
      <c r="M273" s="35">
        <f t="shared" si="2"/>
        <v>0</v>
      </c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ht="16.5" customHeight="1">
      <c r="A274" s="15"/>
      <c r="B274" s="54"/>
      <c r="C274" s="52"/>
      <c r="D274" s="67"/>
      <c r="E274" s="68"/>
      <c r="F274" s="69"/>
      <c r="G274" s="70"/>
      <c r="H274" s="47"/>
      <c r="I274" s="71"/>
      <c r="J274" s="35">
        <f t="shared" si="1"/>
        <v>0</v>
      </c>
      <c r="K274" s="35">
        <f>IF($G274="配息",配息轉帳費,ROUNDDOWN($J274*手續費率*手續費折扣,0))</f>
        <v>0</v>
      </c>
      <c r="L274" s="35">
        <f>IF($G274="賣出",ROUNDDOWN(J274*交易稅率,0),0)</f>
        <v>0</v>
      </c>
      <c r="M274" s="35">
        <f t="shared" si="2"/>
        <v>0</v>
      </c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6.5" customHeight="1">
      <c r="A275" s="15"/>
      <c r="B275" s="54"/>
      <c r="C275" s="52"/>
      <c r="D275" s="67"/>
      <c r="E275" s="68"/>
      <c r="F275" s="69"/>
      <c r="G275" s="70"/>
      <c r="H275" s="47"/>
      <c r="I275" s="71"/>
      <c r="J275" s="35">
        <f t="shared" si="1"/>
        <v>0</v>
      </c>
      <c r="K275" s="35">
        <f>IF($G275="配息",配息轉帳費,ROUNDDOWN($J275*手續費率*手續費折扣,0))</f>
        <v>0</v>
      </c>
      <c r="L275" s="35">
        <f>IF($G275="賣出",ROUNDDOWN(J275*交易稅率,0),0)</f>
        <v>0</v>
      </c>
      <c r="M275" s="35">
        <f t="shared" si="2"/>
        <v>0</v>
      </c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ht="16.5" customHeight="1">
      <c r="A276" s="15"/>
      <c r="B276" s="54"/>
      <c r="C276" s="52"/>
      <c r="D276" s="67"/>
      <c r="E276" s="68"/>
      <c r="F276" s="69"/>
      <c r="G276" s="70"/>
      <c r="H276" s="47"/>
      <c r="I276" s="71"/>
      <c r="J276" s="35">
        <f t="shared" si="1"/>
        <v>0</v>
      </c>
      <c r="K276" s="35">
        <f>IF($G276="配息",配息轉帳費,ROUNDDOWN($J276*手續費率*手續費折扣,0))</f>
        <v>0</v>
      </c>
      <c r="L276" s="35">
        <f>IF($G276="賣出",ROUNDDOWN(J276*交易稅率,0),0)</f>
        <v>0</v>
      </c>
      <c r="M276" s="35">
        <f t="shared" si="2"/>
        <v>0</v>
      </c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ht="16.5" customHeight="1">
      <c r="A277" s="15"/>
      <c r="B277" s="54"/>
      <c r="C277" s="52"/>
      <c r="D277" s="67"/>
      <c r="E277" s="68"/>
      <c r="F277" s="69"/>
      <c r="G277" s="70"/>
      <c r="H277" s="47"/>
      <c r="I277" s="71"/>
      <c r="J277" s="35">
        <f t="shared" si="1"/>
        <v>0</v>
      </c>
      <c r="K277" s="35">
        <f>IF($G277="配息",配息轉帳費,ROUNDDOWN($J277*手續費率*手續費折扣,0))</f>
        <v>0</v>
      </c>
      <c r="L277" s="35">
        <f>IF($G277="賣出",ROUNDDOWN(J277*交易稅率,0),0)</f>
        <v>0</v>
      </c>
      <c r="M277" s="35">
        <f t="shared" si="2"/>
        <v>0</v>
      </c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ht="16.5" customHeight="1">
      <c r="A278" s="15"/>
      <c r="B278" s="54"/>
      <c r="C278" s="52"/>
      <c r="D278" s="67"/>
      <c r="E278" s="68"/>
      <c r="F278" s="69"/>
      <c r="G278" s="70"/>
      <c r="H278" s="47"/>
      <c r="I278" s="71"/>
      <c r="J278" s="35">
        <f t="shared" si="1"/>
        <v>0</v>
      </c>
      <c r="K278" s="35">
        <f>IF($G278="配息",配息轉帳費,ROUNDDOWN($J278*手續費率*手續費折扣,0))</f>
        <v>0</v>
      </c>
      <c r="L278" s="35">
        <f>IF($G278="賣出",ROUNDDOWN(J278*交易稅率,0),0)</f>
        <v>0</v>
      </c>
      <c r="M278" s="35">
        <f t="shared" si="2"/>
        <v>0</v>
      </c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ht="16.5" customHeight="1">
      <c r="A279" s="15"/>
      <c r="B279" s="54"/>
      <c r="C279" s="52"/>
      <c r="D279" s="67"/>
      <c r="E279" s="68"/>
      <c r="F279" s="69"/>
      <c r="G279" s="70"/>
      <c r="H279" s="47"/>
      <c r="I279" s="71"/>
      <c r="J279" s="35">
        <f t="shared" si="1"/>
        <v>0</v>
      </c>
      <c r="K279" s="35">
        <f>IF($G279="配息",配息轉帳費,ROUNDDOWN($J279*手續費率*手續費折扣,0))</f>
        <v>0</v>
      </c>
      <c r="L279" s="35">
        <f>IF($G279="賣出",ROUNDDOWN(J279*交易稅率,0),0)</f>
        <v>0</v>
      </c>
      <c r="M279" s="35">
        <f t="shared" si="2"/>
        <v>0</v>
      </c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ht="16.5" customHeight="1">
      <c r="A280" s="15"/>
      <c r="B280" s="54"/>
      <c r="C280" s="52"/>
      <c r="D280" s="67"/>
      <c r="E280" s="68"/>
      <c r="F280" s="69"/>
      <c r="G280" s="70"/>
      <c r="H280" s="47"/>
      <c r="I280" s="71"/>
      <c r="J280" s="35">
        <f t="shared" si="1"/>
        <v>0</v>
      </c>
      <c r="K280" s="35">
        <f>IF($G280="配息",配息轉帳費,ROUNDDOWN($J280*手續費率*手續費折扣,0))</f>
        <v>0</v>
      </c>
      <c r="L280" s="35">
        <f>IF($G280="賣出",ROUNDDOWN(J280*交易稅率,0),0)</f>
        <v>0</v>
      </c>
      <c r="M280" s="35">
        <f t="shared" si="2"/>
        <v>0</v>
      </c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ht="16.5" customHeight="1">
      <c r="A281" s="15"/>
      <c r="B281" s="54"/>
      <c r="C281" s="52"/>
      <c r="D281" s="67"/>
      <c r="E281" s="68"/>
      <c r="F281" s="69"/>
      <c r="G281" s="70"/>
      <c r="H281" s="47"/>
      <c r="I281" s="71"/>
      <c r="J281" s="35">
        <f t="shared" si="1"/>
        <v>0</v>
      </c>
      <c r="K281" s="35">
        <f>IF($G281="配息",配息轉帳費,ROUNDDOWN($J281*手續費率*手續費折扣,0))</f>
        <v>0</v>
      </c>
      <c r="L281" s="35">
        <f>IF($G281="賣出",ROUNDDOWN(J281*交易稅率,0),0)</f>
        <v>0</v>
      </c>
      <c r="M281" s="35">
        <f t="shared" si="2"/>
        <v>0</v>
      </c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ht="16.5" customHeight="1">
      <c r="A282" s="15"/>
      <c r="B282" s="54"/>
      <c r="C282" s="52"/>
      <c r="D282" s="67"/>
      <c r="E282" s="68"/>
      <c r="F282" s="69"/>
      <c r="G282" s="70"/>
      <c r="H282" s="47"/>
      <c r="I282" s="71"/>
      <c r="J282" s="35">
        <f t="shared" si="1"/>
        <v>0</v>
      </c>
      <c r="K282" s="35">
        <f>IF($G282="配息",配息轉帳費,ROUNDDOWN($J282*手續費率*手續費折扣,0))</f>
        <v>0</v>
      </c>
      <c r="L282" s="35">
        <f>IF($G282="賣出",ROUNDDOWN(J282*交易稅率,0),0)</f>
        <v>0</v>
      </c>
      <c r="M282" s="35">
        <f t="shared" si="2"/>
        <v>0</v>
      </c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ht="16.5" customHeight="1">
      <c r="A283" s="15"/>
      <c r="B283" s="54"/>
      <c r="C283" s="52"/>
      <c r="D283" s="67"/>
      <c r="E283" s="68"/>
      <c r="F283" s="69"/>
      <c r="G283" s="70"/>
      <c r="H283" s="47"/>
      <c r="I283" s="71"/>
      <c r="J283" s="35">
        <f t="shared" si="1"/>
        <v>0</v>
      </c>
      <c r="K283" s="35">
        <f>IF($G283="配息",配息轉帳費,ROUNDDOWN($J283*手續費率*手續費折扣,0))</f>
        <v>0</v>
      </c>
      <c r="L283" s="35">
        <f>IF($G283="賣出",ROUNDDOWN(J283*交易稅率,0),0)</f>
        <v>0</v>
      </c>
      <c r="M283" s="35">
        <f t="shared" si="2"/>
        <v>0</v>
      </c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ht="16.5" customHeight="1">
      <c r="A284" s="15"/>
      <c r="B284" s="54"/>
      <c r="C284" s="52"/>
      <c r="D284" s="67"/>
      <c r="E284" s="68"/>
      <c r="F284" s="69"/>
      <c r="G284" s="70"/>
      <c r="H284" s="47"/>
      <c r="I284" s="71"/>
      <c r="J284" s="35">
        <f t="shared" si="1"/>
        <v>0</v>
      </c>
      <c r="K284" s="35">
        <f>IF($G284="配息",配息轉帳費,ROUNDDOWN($J284*手續費率*手續費折扣,0))</f>
        <v>0</v>
      </c>
      <c r="L284" s="35">
        <f>IF($G284="賣出",ROUNDDOWN(J284*交易稅率,0),0)</f>
        <v>0</v>
      </c>
      <c r="M284" s="35">
        <f t="shared" si="2"/>
        <v>0</v>
      </c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ht="16.5" customHeight="1">
      <c r="A285" s="15"/>
      <c r="B285" s="54"/>
      <c r="C285" s="52"/>
      <c r="D285" s="67"/>
      <c r="E285" s="68"/>
      <c r="F285" s="69"/>
      <c r="G285" s="70"/>
      <c r="H285" s="47"/>
      <c r="I285" s="71"/>
      <c r="J285" s="35">
        <f t="shared" si="1"/>
        <v>0</v>
      </c>
      <c r="K285" s="35">
        <f>IF($G285="配息",配息轉帳費,ROUNDDOWN($J285*手續費率*手續費折扣,0))</f>
        <v>0</v>
      </c>
      <c r="L285" s="35">
        <f>IF($G285="賣出",ROUNDDOWN(J285*交易稅率,0),0)</f>
        <v>0</v>
      </c>
      <c r="M285" s="35">
        <f t="shared" si="2"/>
        <v>0</v>
      </c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ht="16.5" customHeight="1">
      <c r="A286" s="15"/>
      <c r="B286" s="54"/>
      <c r="C286" s="52"/>
      <c r="D286" s="67"/>
      <c r="E286" s="68"/>
      <c r="F286" s="69"/>
      <c r="G286" s="70"/>
      <c r="H286" s="47"/>
      <c r="I286" s="71"/>
      <c r="J286" s="35">
        <f t="shared" si="1"/>
        <v>0</v>
      </c>
      <c r="K286" s="35">
        <f>IF($G286="配息",配息轉帳費,ROUNDDOWN($J286*手續費率*手續費折扣,0))</f>
        <v>0</v>
      </c>
      <c r="L286" s="35">
        <f>IF($G286="賣出",ROUNDDOWN(J286*交易稅率,0),0)</f>
        <v>0</v>
      </c>
      <c r="M286" s="35">
        <f t="shared" si="2"/>
        <v>0</v>
      </c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ht="16.5" customHeight="1">
      <c r="A287" s="15"/>
      <c r="B287" s="54"/>
      <c r="C287" s="52"/>
      <c r="D287" s="67"/>
      <c r="E287" s="68"/>
      <c r="F287" s="69"/>
      <c r="G287" s="70"/>
      <c r="H287" s="47"/>
      <c r="I287" s="71"/>
      <c r="J287" s="35">
        <f t="shared" si="1"/>
        <v>0</v>
      </c>
      <c r="K287" s="35">
        <f>IF($G287="配息",配息轉帳費,ROUNDDOWN($J287*手續費率*手續費折扣,0))</f>
        <v>0</v>
      </c>
      <c r="L287" s="35">
        <f>IF($G287="賣出",ROUNDDOWN(J287*交易稅率,0),0)</f>
        <v>0</v>
      </c>
      <c r="M287" s="35">
        <f t="shared" si="2"/>
        <v>0</v>
      </c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6.5" customHeight="1">
      <c r="A288" s="15"/>
      <c r="B288" s="54"/>
      <c r="C288" s="52"/>
      <c r="D288" s="67"/>
      <c r="E288" s="68"/>
      <c r="F288" s="69"/>
      <c r="G288" s="70"/>
      <c r="H288" s="47"/>
      <c r="I288" s="71"/>
      <c r="J288" s="35">
        <f t="shared" si="1"/>
        <v>0</v>
      </c>
      <c r="K288" s="35">
        <f>IF($G288="配息",配息轉帳費,ROUNDDOWN($J288*手續費率*手續費折扣,0))</f>
        <v>0</v>
      </c>
      <c r="L288" s="35">
        <f>IF($G288="賣出",ROUNDDOWN(J288*交易稅率,0),0)</f>
        <v>0</v>
      </c>
      <c r="M288" s="35">
        <f t="shared" si="2"/>
        <v>0</v>
      </c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ht="16.5" customHeight="1">
      <c r="A289" s="15"/>
      <c r="B289" s="54"/>
      <c r="C289" s="52"/>
      <c r="D289" s="67"/>
      <c r="E289" s="68"/>
      <c r="F289" s="69"/>
      <c r="G289" s="70"/>
      <c r="H289" s="47"/>
      <c r="I289" s="71"/>
      <c r="J289" s="35">
        <f t="shared" si="1"/>
        <v>0</v>
      </c>
      <c r="K289" s="35">
        <f>IF($G289="配息",配息轉帳費,ROUNDDOWN($J289*手續費率*手續費折扣,0))</f>
        <v>0</v>
      </c>
      <c r="L289" s="35">
        <f>IF($G289="賣出",ROUNDDOWN(J289*交易稅率,0),0)</f>
        <v>0</v>
      </c>
      <c r="M289" s="35">
        <f t="shared" si="2"/>
        <v>0</v>
      </c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ht="16.5" customHeight="1">
      <c r="A290" s="15"/>
      <c r="B290" s="54"/>
      <c r="C290" s="52"/>
      <c r="D290" s="67"/>
      <c r="E290" s="68"/>
      <c r="F290" s="69"/>
      <c r="G290" s="70"/>
      <c r="H290" s="47"/>
      <c r="I290" s="71"/>
      <c r="J290" s="35">
        <f t="shared" si="1"/>
        <v>0</v>
      </c>
      <c r="K290" s="35">
        <f>IF($G290="配息",配息轉帳費,ROUNDDOWN($J290*手續費率*手續費折扣,0))</f>
        <v>0</v>
      </c>
      <c r="L290" s="35">
        <f>IF($G290="賣出",ROUNDDOWN(J290*交易稅率,0),0)</f>
        <v>0</v>
      </c>
      <c r="M290" s="35">
        <f t="shared" si="2"/>
        <v>0</v>
      </c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ht="16.5" customHeight="1">
      <c r="A291" s="15"/>
      <c r="B291" s="54"/>
      <c r="C291" s="52"/>
      <c r="D291" s="67"/>
      <c r="E291" s="68"/>
      <c r="F291" s="69"/>
      <c r="G291" s="70"/>
      <c r="H291" s="47"/>
      <c r="I291" s="71"/>
      <c r="J291" s="35">
        <f t="shared" si="1"/>
        <v>0</v>
      </c>
      <c r="K291" s="35">
        <f>IF($G291="配息",配息轉帳費,ROUNDDOWN($J291*手續費率*手續費折扣,0))</f>
        <v>0</v>
      </c>
      <c r="L291" s="35">
        <f>IF($G291="賣出",ROUNDDOWN(J291*交易稅率,0),0)</f>
        <v>0</v>
      </c>
      <c r="M291" s="35">
        <f t="shared" si="2"/>
        <v>0</v>
      </c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ht="16.5" customHeight="1">
      <c r="A292" s="15"/>
      <c r="B292" s="54"/>
      <c r="C292" s="52"/>
      <c r="D292" s="67"/>
      <c r="E292" s="68"/>
      <c r="F292" s="69"/>
      <c r="G292" s="70"/>
      <c r="H292" s="47"/>
      <c r="I292" s="71"/>
      <c r="J292" s="35">
        <f t="shared" si="1"/>
        <v>0</v>
      </c>
      <c r="K292" s="35">
        <f>IF($G292="配息",配息轉帳費,ROUNDDOWN($J292*手續費率*手續費折扣,0))</f>
        <v>0</v>
      </c>
      <c r="L292" s="35">
        <f>IF($G292="賣出",ROUNDDOWN(J292*交易稅率,0),0)</f>
        <v>0</v>
      </c>
      <c r="M292" s="35">
        <f t="shared" si="2"/>
        <v>0</v>
      </c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ht="16.5" customHeight="1">
      <c r="A293" s="15"/>
      <c r="B293" s="54"/>
      <c r="C293" s="52"/>
      <c r="D293" s="67"/>
      <c r="E293" s="68"/>
      <c r="F293" s="69"/>
      <c r="G293" s="70"/>
      <c r="H293" s="47"/>
      <c r="I293" s="71"/>
      <c r="J293" s="35">
        <f t="shared" si="1"/>
        <v>0</v>
      </c>
      <c r="K293" s="35">
        <f>IF($G293="配息",配息轉帳費,ROUNDDOWN($J293*手續費率*手續費折扣,0))</f>
        <v>0</v>
      </c>
      <c r="L293" s="35">
        <f>IF($G293="賣出",ROUNDDOWN(J293*交易稅率,0),0)</f>
        <v>0</v>
      </c>
      <c r="M293" s="35">
        <f t="shared" si="2"/>
        <v>0</v>
      </c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ht="16.5" customHeight="1">
      <c r="A294" s="15"/>
      <c r="B294" s="54"/>
      <c r="C294" s="52"/>
      <c r="D294" s="67"/>
      <c r="E294" s="68"/>
      <c r="F294" s="69"/>
      <c r="G294" s="70"/>
      <c r="H294" s="47"/>
      <c r="I294" s="71"/>
      <c r="J294" s="35">
        <f t="shared" si="1"/>
        <v>0</v>
      </c>
      <c r="K294" s="35">
        <f>IF($G294="配息",配息轉帳費,ROUNDDOWN($J294*手續費率*手續費折扣,0))</f>
        <v>0</v>
      </c>
      <c r="L294" s="35">
        <f>IF($G294="賣出",ROUNDDOWN(J294*交易稅率,0),0)</f>
        <v>0</v>
      </c>
      <c r="M294" s="35">
        <f t="shared" si="2"/>
        <v>0</v>
      </c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ht="16.5" customHeight="1">
      <c r="A295" s="15"/>
      <c r="B295" s="54"/>
      <c r="C295" s="52"/>
      <c r="D295" s="67"/>
      <c r="E295" s="68"/>
      <c r="F295" s="69"/>
      <c r="G295" s="70"/>
      <c r="H295" s="47"/>
      <c r="I295" s="71"/>
      <c r="J295" s="35">
        <f t="shared" si="1"/>
        <v>0</v>
      </c>
      <c r="K295" s="35">
        <f>IF($G295="配息",配息轉帳費,ROUNDDOWN($J295*手續費率*手續費折扣,0))</f>
        <v>0</v>
      </c>
      <c r="L295" s="35">
        <f>IF($G295="賣出",ROUNDDOWN(J295*交易稅率,0),0)</f>
        <v>0</v>
      </c>
      <c r="M295" s="35">
        <f t="shared" si="2"/>
        <v>0</v>
      </c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ht="16.5" customHeight="1">
      <c r="A296" s="15"/>
      <c r="B296" s="54"/>
      <c r="C296" s="52"/>
      <c r="D296" s="67"/>
      <c r="E296" s="68"/>
      <c r="F296" s="69"/>
      <c r="G296" s="70"/>
      <c r="H296" s="47"/>
      <c r="I296" s="71"/>
      <c r="J296" s="35">
        <f t="shared" si="1"/>
        <v>0</v>
      </c>
      <c r="K296" s="35">
        <f>IF($G296="配息",配息轉帳費,ROUNDDOWN($J296*手續費率*手續費折扣,0))</f>
        <v>0</v>
      </c>
      <c r="L296" s="35">
        <f>IF($G296="賣出",ROUNDDOWN(J296*交易稅率,0),0)</f>
        <v>0</v>
      </c>
      <c r="M296" s="35">
        <f t="shared" si="2"/>
        <v>0</v>
      </c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6.5" customHeight="1">
      <c r="A297" s="15"/>
      <c r="B297" s="54"/>
      <c r="C297" s="52"/>
      <c r="D297" s="67"/>
      <c r="E297" s="68"/>
      <c r="F297" s="69"/>
      <c r="G297" s="70"/>
      <c r="H297" s="47"/>
      <c r="I297" s="71"/>
      <c r="J297" s="35">
        <f t="shared" si="1"/>
        <v>0</v>
      </c>
      <c r="K297" s="35">
        <f>IF($G297="配息",配息轉帳費,ROUNDDOWN($J297*手續費率*手續費折扣,0))</f>
        <v>0</v>
      </c>
      <c r="L297" s="35">
        <f>IF($G297="賣出",ROUNDDOWN(J297*交易稅率,0),0)</f>
        <v>0</v>
      </c>
      <c r="M297" s="35">
        <f t="shared" si="2"/>
        <v>0</v>
      </c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ht="16.5" customHeight="1">
      <c r="A298" s="15"/>
      <c r="B298" s="54"/>
      <c r="C298" s="52"/>
      <c r="D298" s="67"/>
      <c r="E298" s="68"/>
      <c r="F298" s="69"/>
      <c r="G298" s="70"/>
      <c r="H298" s="47"/>
      <c r="I298" s="71"/>
      <c r="J298" s="35">
        <f t="shared" si="1"/>
        <v>0</v>
      </c>
      <c r="K298" s="35">
        <f>IF($G298="配息",配息轉帳費,ROUNDDOWN($J298*手續費率*手續費折扣,0))</f>
        <v>0</v>
      </c>
      <c r="L298" s="35">
        <f>IF($G298="賣出",ROUNDDOWN(J298*交易稅率,0),0)</f>
        <v>0</v>
      </c>
      <c r="M298" s="35">
        <f t="shared" si="2"/>
        <v>0</v>
      </c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ht="16.5" customHeight="1">
      <c r="A299" s="15"/>
      <c r="B299" s="54"/>
      <c r="C299" s="52"/>
      <c r="D299" s="67"/>
      <c r="E299" s="68"/>
      <c r="F299" s="69"/>
      <c r="G299" s="70"/>
      <c r="H299" s="47"/>
      <c r="I299" s="71"/>
      <c r="J299" s="35">
        <f t="shared" si="1"/>
        <v>0</v>
      </c>
      <c r="K299" s="35">
        <f>IF($G299="配息",配息轉帳費,ROUNDDOWN($J299*手續費率*手續費折扣,0))</f>
        <v>0</v>
      </c>
      <c r="L299" s="35">
        <f>IF($G299="賣出",ROUNDDOWN(J299*交易稅率,0),0)</f>
        <v>0</v>
      </c>
      <c r="M299" s="35">
        <f t="shared" si="2"/>
        <v>0</v>
      </c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ht="16.5" customHeight="1">
      <c r="A300" s="15"/>
      <c r="B300" s="54"/>
      <c r="C300" s="52"/>
      <c r="D300" s="67"/>
      <c r="E300" s="89">
        <f>TODAY()</f>
        <v>45792</v>
      </c>
      <c r="F300" s="90" t="s">
        <v>66</v>
      </c>
      <c r="G300" s="91"/>
      <c r="H300" s="92"/>
      <c r="I300" s="93"/>
      <c r="J300" s="92"/>
      <c r="K300" s="92"/>
      <c r="L300" s="92"/>
      <c r="M300" s="94">
        <f>'資產配置'!I1</f>
        <v>2684457.59</v>
      </c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ht="16.5" customHeight="1">
      <c r="A301" s="15"/>
      <c r="B301" s="54"/>
      <c r="C301" s="52"/>
      <c r="D301" s="67"/>
      <c r="E301" s="95" t="s">
        <v>67</v>
      </c>
      <c r="F301" s="6"/>
      <c r="G301" s="6"/>
      <c r="H301" s="6"/>
      <c r="I301" s="6"/>
      <c r="J301" s="6"/>
      <c r="K301" s="6"/>
      <c r="L301" s="6"/>
      <c r="M301" s="7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ht="16.5" customHeight="1">
      <c r="A302" s="15"/>
      <c r="B302" s="54"/>
      <c r="C302" s="52"/>
      <c r="D302" s="67"/>
      <c r="E302" s="68"/>
      <c r="F302" s="69"/>
      <c r="G302" s="70"/>
      <c r="H302" s="47"/>
      <c r="I302" s="71"/>
      <c r="J302" s="35"/>
      <c r="K302" s="35"/>
      <c r="L302" s="35"/>
      <c r="M302" s="3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ht="16.5" customHeight="1">
      <c r="A303" s="15"/>
      <c r="B303" s="54"/>
      <c r="C303" s="52"/>
      <c r="D303" s="67"/>
      <c r="E303" s="68"/>
      <c r="F303" s="69"/>
      <c r="G303" s="70"/>
      <c r="H303" s="47"/>
      <c r="I303" s="71"/>
      <c r="J303" s="35"/>
      <c r="K303" s="35"/>
      <c r="L303" s="35"/>
      <c r="M303" s="3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ht="16.5" customHeight="1">
      <c r="A304" s="15"/>
      <c r="B304" s="54"/>
      <c r="C304" s="52"/>
      <c r="D304" s="67"/>
      <c r="E304" s="68"/>
      <c r="F304" s="69"/>
      <c r="G304" s="70"/>
      <c r="H304" s="47"/>
      <c r="I304" s="71"/>
      <c r="J304" s="35"/>
      <c r="K304" s="35"/>
      <c r="L304" s="35"/>
      <c r="M304" s="3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ht="16.5" customHeight="1">
      <c r="A305" s="15"/>
      <c r="B305" s="54"/>
      <c r="C305" s="52"/>
      <c r="D305" s="67"/>
      <c r="E305" s="68"/>
      <c r="F305" s="69"/>
      <c r="G305" s="70"/>
      <c r="H305" s="47"/>
      <c r="I305" s="71"/>
      <c r="J305" s="35"/>
      <c r="K305" s="35"/>
      <c r="L305" s="35"/>
      <c r="M305" s="3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ht="16.5" customHeight="1">
      <c r="A306" s="15"/>
      <c r="B306" s="54"/>
      <c r="C306" s="52"/>
      <c r="D306" s="67"/>
      <c r="E306" s="68"/>
      <c r="F306" s="69"/>
      <c r="G306" s="70"/>
      <c r="H306" s="47"/>
      <c r="I306" s="71"/>
      <c r="J306" s="35"/>
      <c r="K306" s="35"/>
      <c r="L306" s="35"/>
      <c r="M306" s="3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ht="16.5" customHeight="1">
      <c r="A307" s="15"/>
      <c r="B307" s="54"/>
      <c r="C307" s="52"/>
      <c r="D307" s="67"/>
      <c r="E307" s="68"/>
      <c r="F307" s="69"/>
      <c r="G307" s="70"/>
      <c r="H307" s="47"/>
      <c r="I307" s="71"/>
      <c r="J307" s="35"/>
      <c r="K307" s="35"/>
      <c r="L307" s="35"/>
      <c r="M307" s="3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6.5" customHeight="1">
      <c r="A308" s="15"/>
      <c r="B308" s="54"/>
      <c r="C308" s="52"/>
      <c r="D308" s="67"/>
      <c r="E308" s="68"/>
      <c r="F308" s="69"/>
      <c r="G308" s="70"/>
      <c r="H308" s="47"/>
      <c r="I308" s="71"/>
      <c r="J308" s="35"/>
      <c r="K308" s="35"/>
      <c r="L308" s="35"/>
      <c r="M308" s="3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ht="16.5" customHeight="1">
      <c r="A309" s="15"/>
      <c r="B309" s="54"/>
      <c r="C309" s="52"/>
      <c r="D309" s="67"/>
      <c r="E309" s="68"/>
      <c r="F309" s="69"/>
      <c r="G309" s="70"/>
      <c r="H309" s="47"/>
      <c r="I309" s="71"/>
      <c r="J309" s="35"/>
      <c r="K309" s="35"/>
      <c r="L309" s="35"/>
      <c r="M309" s="3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ht="16.5" customHeight="1">
      <c r="A310" s="15"/>
      <c r="B310" s="54"/>
      <c r="C310" s="52"/>
      <c r="D310" s="67"/>
      <c r="E310" s="68"/>
      <c r="F310" s="69"/>
      <c r="G310" s="70"/>
      <c r="H310" s="47"/>
      <c r="I310" s="71"/>
      <c r="J310" s="35"/>
      <c r="K310" s="35"/>
      <c r="L310" s="35"/>
      <c r="M310" s="3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ht="16.5" customHeight="1">
      <c r="A311" s="15"/>
      <c r="B311" s="54"/>
      <c r="C311" s="52"/>
      <c r="D311" s="67"/>
      <c r="E311" s="68"/>
      <c r="F311" s="69"/>
      <c r="G311" s="70"/>
      <c r="H311" s="47"/>
      <c r="I311" s="71"/>
      <c r="J311" s="35"/>
      <c r="K311" s="35"/>
      <c r="L311" s="35"/>
      <c r="M311" s="3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ht="16.5" customHeight="1">
      <c r="A312" s="15"/>
      <c r="B312" s="54"/>
      <c r="C312" s="52"/>
      <c r="D312" s="67"/>
      <c r="E312" s="68"/>
      <c r="F312" s="69"/>
      <c r="G312" s="70"/>
      <c r="H312" s="47"/>
      <c r="I312" s="71"/>
      <c r="J312" s="35"/>
      <c r="K312" s="35"/>
      <c r="L312" s="35"/>
      <c r="M312" s="3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ht="16.5" customHeight="1">
      <c r="A313" s="15"/>
      <c r="B313" s="54"/>
      <c r="C313" s="52"/>
      <c r="D313" s="67"/>
      <c r="E313" s="68"/>
      <c r="F313" s="69"/>
      <c r="G313" s="70"/>
      <c r="H313" s="47"/>
      <c r="I313" s="71"/>
      <c r="J313" s="35"/>
      <c r="K313" s="35"/>
      <c r="L313" s="35"/>
      <c r="M313" s="3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ht="16.5" customHeight="1">
      <c r="A314" s="15"/>
      <c r="B314" s="54"/>
      <c r="C314" s="52"/>
      <c r="D314" s="67"/>
      <c r="E314" s="68"/>
      <c r="F314" s="69"/>
      <c r="G314" s="70"/>
      <c r="H314" s="47"/>
      <c r="I314" s="71"/>
      <c r="J314" s="35"/>
      <c r="K314" s="35"/>
      <c r="L314" s="35"/>
      <c r="M314" s="3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ht="16.5" customHeight="1">
      <c r="A315" s="15"/>
      <c r="B315" s="54"/>
      <c r="C315" s="52"/>
      <c r="D315" s="67"/>
      <c r="E315" s="68"/>
      <c r="F315" s="69"/>
      <c r="G315" s="70"/>
      <c r="H315" s="47"/>
      <c r="I315" s="71"/>
      <c r="J315" s="35"/>
      <c r="K315" s="35"/>
      <c r="L315" s="35"/>
      <c r="M315" s="3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6.5" customHeight="1">
      <c r="A316" s="15"/>
      <c r="B316" s="54"/>
      <c r="C316" s="52"/>
      <c r="D316" s="67"/>
      <c r="E316" s="68"/>
      <c r="F316" s="69"/>
      <c r="G316" s="70"/>
      <c r="H316" s="47"/>
      <c r="I316" s="71"/>
      <c r="J316" s="35"/>
      <c r="K316" s="35"/>
      <c r="L316" s="35"/>
      <c r="M316" s="3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ht="16.5" customHeight="1">
      <c r="A317" s="15"/>
      <c r="B317" s="54"/>
      <c r="C317" s="52"/>
      <c r="D317" s="67"/>
      <c r="E317" s="68"/>
      <c r="F317" s="69"/>
      <c r="G317" s="70"/>
      <c r="H317" s="47"/>
      <c r="I317" s="71"/>
      <c r="J317" s="35"/>
      <c r="K317" s="35"/>
      <c r="L317" s="35"/>
      <c r="M317" s="3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ht="16.5" customHeight="1">
      <c r="A318" s="15"/>
      <c r="B318" s="54"/>
      <c r="C318" s="52"/>
      <c r="D318" s="67"/>
      <c r="E318" s="68"/>
      <c r="F318" s="69"/>
      <c r="G318" s="70"/>
      <c r="H318" s="47"/>
      <c r="I318" s="71"/>
      <c r="J318" s="35"/>
      <c r="K318" s="35"/>
      <c r="L318" s="35"/>
      <c r="M318" s="3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ht="16.5" customHeight="1">
      <c r="A319" s="15"/>
      <c r="B319" s="54"/>
      <c r="C319" s="52"/>
      <c r="D319" s="67"/>
      <c r="E319" s="68"/>
      <c r="F319" s="69"/>
      <c r="G319" s="70"/>
      <c r="H319" s="47"/>
      <c r="I319" s="71"/>
      <c r="J319" s="35"/>
      <c r="K319" s="35"/>
      <c r="L319" s="35"/>
      <c r="M319" s="3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ht="16.5" customHeight="1">
      <c r="A320" s="15"/>
      <c r="B320" s="54"/>
      <c r="C320" s="52"/>
      <c r="D320" s="67"/>
      <c r="E320" s="68"/>
      <c r="F320" s="69"/>
      <c r="G320" s="70"/>
      <c r="H320" s="47"/>
      <c r="I320" s="71"/>
      <c r="J320" s="35"/>
      <c r="K320" s="35"/>
      <c r="L320" s="35"/>
      <c r="M320" s="3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ht="16.5" customHeight="1">
      <c r="A321" s="15"/>
      <c r="B321" s="54"/>
      <c r="C321" s="52"/>
      <c r="D321" s="67"/>
      <c r="E321" s="68"/>
      <c r="F321" s="69"/>
      <c r="G321" s="70"/>
      <c r="H321" s="47"/>
      <c r="I321" s="71"/>
      <c r="J321" s="35"/>
      <c r="K321" s="35"/>
      <c r="L321" s="35"/>
      <c r="M321" s="3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ht="16.5" customHeight="1">
      <c r="A322" s="15"/>
      <c r="B322" s="54"/>
      <c r="C322" s="52"/>
      <c r="D322" s="67"/>
      <c r="E322" s="68"/>
      <c r="F322" s="69"/>
      <c r="G322" s="70"/>
      <c r="H322" s="47"/>
      <c r="I322" s="71"/>
      <c r="J322" s="35"/>
      <c r="K322" s="35"/>
      <c r="L322" s="35"/>
      <c r="M322" s="3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ht="16.5" customHeight="1">
      <c r="A323" s="15"/>
      <c r="B323" s="54"/>
      <c r="C323" s="52"/>
      <c r="D323" s="67"/>
      <c r="E323" s="68"/>
      <c r="F323" s="69"/>
      <c r="G323" s="70"/>
      <c r="H323" s="47"/>
      <c r="I323" s="71"/>
      <c r="J323" s="35"/>
      <c r="K323" s="35"/>
      <c r="L323" s="35"/>
      <c r="M323" s="3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ht="16.5" customHeight="1">
      <c r="A324" s="15"/>
      <c r="B324" s="54"/>
      <c r="C324" s="52"/>
      <c r="D324" s="67"/>
      <c r="E324" s="68"/>
      <c r="F324" s="69"/>
      <c r="G324" s="70"/>
      <c r="H324" s="47"/>
      <c r="I324" s="71"/>
      <c r="J324" s="35"/>
      <c r="K324" s="35"/>
      <c r="L324" s="35"/>
      <c r="M324" s="3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ht="16.5" customHeight="1">
      <c r="A325" s="15"/>
      <c r="B325" s="54"/>
      <c r="C325" s="52"/>
      <c r="D325" s="67"/>
      <c r="E325" s="68"/>
      <c r="F325" s="69"/>
      <c r="G325" s="70"/>
      <c r="H325" s="47"/>
      <c r="I325" s="71"/>
      <c r="J325" s="35"/>
      <c r="K325" s="35"/>
      <c r="L325" s="35"/>
      <c r="M325" s="3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ht="16.5" customHeight="1">
      <c r="A326" s="15"/>
      <c r="B326" s="54"/>
      <c r="C326" s="52"/>
      <c r="D326" s="67"/>
      <c r="E326" s="68"/>
      <c r="F326" s="69"/>
      <c r="G326" s="70"/>
      <c r="H326" s="47"/>
      <c r="I326" s="71"/>
      <c r="J326" s="35"/>
      <c r="K326" s="35"/>
      <c r="L326" s="35"/>
      <c r="M326" s="3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ht="16.5" customHeight="1">
      <c r="A327" s="15"/>
      <c r="B327" s="54"/>
      <c r="C327" s="52"/>
      <c r="D327" s="67"/>
      <c r="E327" s="68"/>
      <c r="F327" s="69"/>
      <c r="G327" s="70"/>
      <c r="H327" s="47"/>
      <c r="I327" s="71"/>
      <c r="J327" s="35"/>
      <c r="K327" s="35"/>
      <c r="L327" s="35"/>
      <c r="M327" s="3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ht="16.5" customHeight="1">
      <c r="A328" s="15"/>
      <c r="B328" s="54"/>
      <c r="C328" s="52"/>
      <c r="D328" s="67"/>
      <c r="E328" s="68"/>
      <c r="F328" s="69"/>
      <c r="G328" s="70"/>
      <c r="H328" s="47"/>
      <c r="I328" s="71"/>
      <c r="J328" s="35"/>
      <c r="K328" s="35"/>
      <c r="L328" s="35"/>
      <c r="M328" s="3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ht="16.5" customHeight="1">
      <c r="A329" s="15"/>
      <c r="B329" s="54"/>
      <c r="C329" s="52"/>
      <c r="D329" s="67"/>
      <c r="E329" s="68"/>
      <c r="F329" s="69"/>
      <c r="G329" s="70"/>
      <c r="H329" s="47"/>
      <c r="I329" s="71"/>
      <c r="J329" s="35"/>
      <c r="K329" s="35"/>
      <c r="L329" s="35"/>
      <c r="M329" s="3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ht="16.5" customHeight="1">
      <c r="A330" s="15"/>
      <c r="B330" s="54"/>
      <c r="C330" s="52"/>
      <c r="D330" s="67"/>
      <c r="E330" s="68"/>
      <c r="F330" s="69"/>
      <c r="G330" s="70"/>
      <c r="H330" s="47"/>
      <c r="I330" s="71"/>
      <c r="J330" s="35"/>
      <c r="K330" s="35"/>
      <c r="L330" s="35"/>
      <c r="M330" s="3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ht="16.5" customHeight="1">
      <c r="A331" s="15"/>
      <c r="B331" s="54"/>
      <c r="C331" s="52"/>
      <c r="D331" s="67"/>
      <c r="E331" s="68"/>
      <c r="F331" s="69"/>
      <c r="G331" s="70"/>
      <c r="H331" s="47"/>
      <c r="I331" s="71"/>
      <c r="J331" s="35"/>
      <c r="K331" s="35"/>
      <c r="L331" s="35"/>
      <c r="M331" s="3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ht="16.5" customHeight="1">
      <c r="A332" s="15"/>
      <c r="B332" s="54"/>
      <c r="C332" s="52"/>
      <c r="D332" s="67"/>
      <c r="E332" s="68"/>
      <c r="F332" s="69"/>
      <c r="G332" s="70"/>
      <c r="H332" s="47"/>
      <c r="I332" s="71"/>
      <c r="J332" s="35"/>
      <c r="K332" s="35"/>
      <c r="L332" s="35"/>
      <c r="M332" s="3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ht="16.5" customHeight="1">
      <c r="A333" s="15"/>
      <c r="B333" s="54"/>
      <c r="C333" s="52"/>
      <c r="D333" s="67"/>
      <c r="E333" s="68"/>
      <c r="F333" s="69"/>
      <c r="G333" s="70"/>
      <c r="H333" s="47"/>
      <c r="I333" s="71"/>
      <c r="J333" s="35"/>
      <c r="K333" s="35"/>
      <c r="L333" s="35"/>
      <c r="M333" s="3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6.5" customHeight="1">
      <c r="A334" s="15"/>
      <c r="B334" s="54"/>
      <c r="C334" s="52"/>
      <c r="D334" s="67"/>
      <c r="E334" s="68"/>
      <c r="F334" s="69"/>
      <c r="G334" s="70"/>
      <c r="H334" s="47"/>
      <c r="I334" s="71"/>
      <c r="J334" s="35"/>
      <c r="K334" s="35"/>
      <c r="L334" s="35"/>
      <c r="M334" s="3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ht="16.5" customHeight="1">
      <c r="A335" s="15"/>
      <c r="B335" s="54"/>
      <c r="C335" s="52"/>
      <c r="D335" s="67"/>
      <c r="E335" s="68"/>
      <c r="F335" s="69"/>
      <c r="G335" s="70"/>
      <c r="H335" s="47"/>
      <c r="I335" s="71"/>
      <c r="J335" s="35"/>
      <c r="K335" s="35"/>
      <c r="L335" s="35"/>
      <c r="M335" s="3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ht="16.5" customHeight="1">
      <c r="A336" s="15"/>
      <c r="B336" s="54"/>
      <c r="C336" s="52"/>
      <c r="D336" s="67"/>
      <c r="E336" s="68"/>
      <c r="F336" s="69"/>
      <c r="G336" s="70"/>
      <c r="H336" s="47"/>
      <c r="I336" s="71"/>
      <c r="J336" s="35"/>
      <c r="K336" s="35"/>
      <c r="L336" s="35"/>
      <c r="M336" s="3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ht="16.5" customHeight="1">
      <c r="A337" s="15"/>
      <c r="B337" s="54"/>
      <c r="C337" s="52"/>
      <c r="D337" s="67"/>
      <c r="E337" s="68"/>
      <c r="F337" s="69"/>
      <c r="G337" s="70"/>
      <c r="H337" s="47"/>
      <c r="I337" s="71"/>
      <c r="J337" s="35"/>
      <c r="K337" s="35"/>
      <c r="L337" s="35"/>
      <c r="M337" s="3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ht="16.5" customHeight="1">
      <c r="A338" s="15"/>
      <c r="B338" s="54"/>
      <c r="C338" s="52"/>
      <c r="D338" s="67"/>
      <c r="E338" s="68"/>
      <c r="F338" s="69"/>
      <c r="G338" s="70"/>
      <c r="H338" s="47"/>
      <c r="I338" s="71"/>
      <c r="J338" s="35"/>
      <c r="K338" s="35"/>
      <c r="L338" s="35"/>
      <c r="M338" s="3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ht="16.5" customHeight="1">
      <c r="A339" s="15"/>
      <c r="B339" s="54"/>
      <c r="C339" s="52"/>
      <c r="D339" s="67"/>
      <c r="E339" s="68"/>
      <c r="F339" s="69"/>
      <c r="G339" s="70"/>
      <c r="H339" s="47"/>
      <c r="I339" s="71"/>
      <c r="J339" s="35"/>
      <c r="K339" s="35"/>
      <c r="L339" s="35"/>
      <c r="M339" s="3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ht="16.5" customHeight="1">
      <c r="A340" s="15"/>
      <c r="B340" s="54"/>
      <c r="C340" s="52"/>
      <c r="D340" s="67"/>
      <c r="E340" s="68"/>
      <c r="F340" s="69"/>
      <c r="G340" s="70"/>
      <c r="H340" s="47"/>
      <c r="I340" s="71"/>
      <c r="J340" s="35"/>
      <c r="K340" s="35"/>
      <c r="L340" s="35"/>
      <c r="M340" s="3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ht="16.5" customHeight="1">
      <c r="A341" s="15"/>
      <c r="B341" s="54"/>
      <c r="C341" s="52"/>
      <c r="D341" s="67"/>
      <c r="E341" s="68"/>
      <c r="F341" s="69"/>
      <c r="G341" s="70"/>
      <c r="H341" s="47"/>
      <c r="I341" s="71"/>
      <c r="J341" s="35"/>
      <c r="K341" s="35"/>
      <c r="L341" s="35"/>
      <c r="M341" s="3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ht="16.5" customHeight="1">
      <c r="A342" s="15"/>
      <c r="B342" s="54"/>
      <c r="C342" s="52"/>
      <c r="D342" s="67"/>
      <c r="E342" s="68"/>
      <c r="F342" s="69"/>
      <c r="G342" s="70"/>
      <c r="H342" s="47"/>
      <c r="I342" s="71"/>
      <c r="J342" s="35"/>
      <c r="K342" s="35"/>
      <c r="L342" s="35"/>
      <c r="M342" s="3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ht="16.5" customHeight="1">
      <c r="A343" s="15"/>
      <c r="B343" s="54"/>
      <c r="C343" s="52"/>
      <c r="D343" s="67"/>
      <c r="E343" s="68"/>
      <c r="F343" s="69"/>
      <c r="G343" s="70"/>
      <c r="H343" s="47"/>
      <c r="I343" s="71"/>
      <c r="J343" s="35"/>
      <c r="K343" s="35"/>
      <c r="L343" s="35"/>
      <c r="M343" s="3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ht="16.5" customHeight="1">
      <c r="A344" s="15"/>
      <c r="B344" s="54"/>
      <c r="C344" s="52"/>
      <c r="D344" s="67"/>
      <c r="E344" s="68"/>
      <c r="F344" s="69"/>
      <c r="G344" s="70"/>
      <c r="H344" s="47"/>
      <c r="I344" s="71"/>
      <c r="J344" s="35"/>
      <c r="K344" s="35"/>
      <c r="L344" s="35"/>
      <c r="M344" s="3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6.5" customHeight="1">
      <c r="A345" s="15"/>
      <c r="B345" s="54"/>
      <c r="C345" s="52"/>
      <c r="D345" s="67"/>
      <c r="E345" s="68"/>
      <c r="F345" s="69"/>
      <c r="G345" s="70"/>
      <c r="H345" s="47"/>
      <c r="I345" s="71"/>
      <c r="J345" s="35"/>
      <c r="K345" s="35"/>
      <c r="L345" s="35"/>
      <c r="M345" s="3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ht="16.5" customHeight="1">
      <c r="A346" s="15"/>
      <c r="B346" s="54"/>
      <c r="C346" s="52"/>
      <c r="D346" s="67"/>
      <c r="E346" s="68"/>
      <c r="F346" s="69"/>
      <c r="G346" s="70"/>
      <c r="H346" s="47"/>
      <c r="I346" s="71"/>
      <c r="J346" s="35"/>
      <c r="K346" s="35"/>
      <c r="L346" s="35"/>
      <c r="M346" s="3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ht="16.5" customHeight="1">
      <c r="A347" s="15"/>
      <c r="B347" s="54"/>
      <c r="C347" s="52"/>
      <c r="D347" s="67"/>
      <c r="E347" s="68"/>
      <c r="F347" s="69"/>
      <c r="G347" s="70"/>
      <c r="H347" s="47"/>
      <c r="I347" s="71"/>
      <c r="J347" s="35"/>
      <c r="K347" s="35"/>
      <c r="L347" s="35"/>
      <c r="M347" s="3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ht="16.5" customHeight="1">
      <c r="A348" s="15"/>
      <c r="B348" s="54"/>
      <c r="C348" s="52"/>
      <c r="D348" s="67"/>
      <c r="E348" s="68"/>
      <c r="F348" s="69"/>
      <c r="G348" s="70"/>
      <c r="H348" s="47"/>
      <c r="I348" s="71"/>
      <c r="J348" s="35"/>
      <c r="K348" s="35"/>
      <c r="L348" s="35"/>
      <c r="M348" s="3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ht="16.5" customHeight="1">
      <c r="A349" s="15"/>
      <c r="B349" s="54"/>
      <c r="C349" s="52"/>
      <c r="D349" s="67"/>
      <c r="E349" s="68"/>
      <c r="F349" s="69"/>
      <c r="G349" s="70"/>
      <c r="H349" s="47"/>
      <c r="I349" s="71"/>
      <c r="J349" s="35"/>
      <c r="K349" s="35"/>
      <c r="L349" s="35"/>
      <c r="M349" s="3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ht="16.5" customHeight="1">
      <c r="A350" s="15"/>
      <c r="B350" s="54"/>
      <c r="C350" s="52"/>
      <c r="D350" s="67"/>
      <c r="E350" s="68"/>
      <c r="F350" s="69"/>
      <c r="G350" s="70"/>
      <c r="H350" s="47"/>
      <c r="I350" s="71"/>
      <c r="J350" s="35"/>
      <c r="K350" s="35"/>
      <c r="L350" s="35"/>
      <c r="M350" s="3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ht="16.5" customHeight="1">
      <c r="A351" s="15"/>
      <c r="B351" s="54"/>
      <c r="C351" s="52"/>
      <c r="D351" s="67"/>
      <c r="E351" s="68"/>
      <c r="F351" s="69"/>
      <c r="G351" s="70"/>
      <c r="H351" s="47"/>
      <c r="I351" s="71"/>
      <c r="J351" s="35"/>
      <c r="K351" s="35"/>
      <c r="L351" s="35"/>
      <c r="M351" s="3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ht="16.5" customHeight="1">
      <c r="A352" s="15"/>
      <c r="B352" s="54"/>
      <c r="C352" s="52"/>
      <c r="D352" s="67"/>
      <c r="E352" s="68"/>
      <c r="F352" s="69"/>
      <c r="G352" s="70"/>
      <c r="H352" s="47"/>
      <c r="I352" s="71"/>
      <c r="J352" s="35"/>
      <c r="K352" s="35"/>
      <c r="L352" s="35"/>
      <c r="M352" s="3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ht="16.5" customHeight="1">
      <c r="A353" s="15"/>
      <c r="B353" s="54"/>
      <c r="C353" s="52"/>
      <c r="D353" s="67"/>
      <c r="E353" s="68"/>
      <c r="F353" s="69"/>
      <c r="G353" s="70"/>
      <c r="H353" s="47"/>
      <c r="I353" s="71"/>
      <c r="J353" s="35"/>
      <c r="K353" s="35"/>
      <c r="L353" s="35"/>
      <c r="M353" s="3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ht="16.5" customHeight="1">
      <c r="A354" s="15"/>
      <c r="B354" s="54"/>
      <c r="C354" s="52"/>
      <c r="D354" s="67"/>
      <c r="E354" s="68"/>
      <c r="F354" s="69"/>
      <c r="G354" s="70"/>
      <c r="H354" s="47"/>
      <c r="I354" s="71"/>
      <c r="J354" s="35"/>
      <c r="K354" s="35"/>
      <c r="L354" s="35"/>
      <c r="M354" s="3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ht="16.5" customHeight="1">
      <c r="A355" s="15"/>
      <c r="B355" s="54"/>
      <c r="C355" s="52"/>
      <c r="D355" s="67"/>
      <c r="E355" s="68"/>
      <c r="F355" s="69"/>
      <c r="G355" s="70"/>
      <c r="H355" s="47"/>
      <c r="I355" s="71"/>
      <c r="J355" s="35"/>
      <c r="K355" s="35"/>
      <c r="L355" s="35"/>
      <c r="M355" s="3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ht="16.5" customHeight="1">
      <c r="A356" s="15"/>
      <c r="B356" s="54"/>
      <c r="C356" s="52"/>
      <c r="D356" s="67"/>
      <c r="E356" s="68"/>
      <c r="F356" s="69"/>
      <c r="G356" s="70"/>
      <c r="H356" s="47"/>
      <c r="I356" s="71"/>
      <c r="J356" s="35"/>
      <c r="K356" s="35"/>
      <c r="L356" s="35"/>
      <c r="M356" s="3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ht="16.5" customHeight="1">
      <c r="A357" s="15"/>
      <c r="B357" s="54"/>
      <c r="C357" s="52"/>
      <c r="D357" s="67"/>
      <c r="E357" s="68"/>
      <c r="F357" s="69"/>
      <c r="G357" s="70"/>
      <c r="H357" s="47"/>
      <c r="I357" s="71"/>
      <c r="J357" s="35"/>
      <c r="K357" s="35"/>
      <c r="L357" s="35"/>
      <c r="M357" s="3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ht="16.5" customHeight="1">
      <c r="A358" s="15"/>
      <c r="B358" s="54"/>
      <c r="C358" s="52"/>
      <c r="D358" s="67"/>
      <c r="E358" s="68"/>
      <c r="F358" s="69"/>
      <c r="G358" s="70"/>
      <c r="H358" s="47"/>
      <c r="I358" s="71"/>
      <c r="J358" s="35"/>
      <c r="K358" s="35"/>
      <c r="L358" s="35"/>
      <c r="M358" s="3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ht="16.5" customHeight="1">
      <c r="A359" s="15"/>
      <c r="B359" s="54"/>
      <c r="C359" s="52"/>
      <c r="D359" s="67"/>
      <c r="E359" s="68"/>
      <c r="F359" s="69"/>
      <c r="G359" s="70"/>
      <c r="H359" s="47"/>
      <c r="I359" s="71"/>
      <c r="J359" s="35"/>
      <c r="K359" s="35"/>
      <c r="L359" s="35"/>
      <c r="M359" s="3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ht="16.5" customHeight="1">
      <c r="A360" s="15"/>
      <c r="B360" s="54"/>
      <c r="C360" s="52"/>
      <c r="D360" s="67"/>
      <c r="E360" s="68"/>
      <c r="F360" s="69"/>
      <c r="G360" s="70"/>
      <c r="H360" s="47"/>
      <c r="I360" s="71"/>
      <c r="J360" s="35"/>
      <c r="K360" s="35"/>
      <c r="L360" s="35"/>
      <c r="M360" s="3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ht="16.5" customHeight="1">
      <c r="A361" s="15"/>
      <c r="B361" s="54"/>
      <c r="C361" s="52"/>
      <c r="D361" s="67"/>
      <c r="E361" s="68"/>
      <c r="F361" s="69"/>
      <c r="G361" s="70"/>
      <c r="H361" s="47"/>
      <c r="I361" s="71"/>
      <c r="J361" s="35"/>
      <c r="K361" s="35"/>
      <c r="L361" s="35"/>
      <c r="M361" s="3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ht="16.5" customHeight="1">
      <c r="A362" s="15"/>
      <c r="B362" s="54"/>
      <c r="C362" s="52"/>
      <c r="D362" s="67"/>
      <c r="E362" s="68"/>
      <c r="F362" s="69"/>
      <c r="G362" s="70"/>
      <c r="H362" s="47"/>
      <c r="I362" s="71"/>
      <c r="J362" s="35"/>
      <c r="K362" s="35"/>
      <c r="L362" s="35"/>
      <c r="M362" s="3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ht="16.5" customHeight="1">
      <c r="A363" s="15"/>
      <c r="B363" s="54"/>
      <c r="C363" s="52"/>
      <c r="D363" s="67"/>
      <c r="E363" s="68"/>
      <c r="F363" s="69"/>
      <c r="G363" s="70"/>
      <c r="H363" s="47"/>
      <c r="I363" s="71"/>
      <c r="J363" s="35"/>
      <c r="K363" s="35"/>
      <c r="L363" s="35"/>
      <c r="M363" s="3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ht="16.5" customHeight="1">
      <c r="A364" s="15"/>
      <c r="B364" s="54"/>
      <c r="C364" s="52"/>
      <c r="D364" s="67"/>
      <c r="E364" s="68"/>
      <c r="F364" s="69"/>
      <c r="G364" s="70"/>
      <c r="H364" s="47"/>
      <c r="I364" s="71"/>
      <c r="J364" s="35"/>
      <c r="K364" s="35"/>
      <c r="L364" s="35"/>
      <c r="M364" s="3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ht="16.5" customHeight="1">
      <c r="A365" s="15"/>
      <c r="B365" s="54"/>
      <c r="C365" s="52"/>
      <c r="D365" s="67"/>
      <c r="E365" s="68"/>
      <c r="F365" s="69"/>
      <c r="G365" s="70"/>
      <c r="H365" s="47"/>
      <c r="I365" s="71"/>
      <c r="J365" s="35"/>
      <c r="K365" s="35"/>
      <c r="L365" s="35"/>
      <c r="M365" s="3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ht="16.5" customHeight="1">
      <c r="A366" s="15"/>
      <c r="B366" s="54"/>
      <c r="C366" s="52"/>
      <c r="D366" s="67"/>
      <c r="E366" s="68"/>
      <c r="F366" s="69"/>
      <c r="G366" s="70"/>
      <c r="H366" s="47"/>
      <c r="I366" s="71"/>
      <c r="J366" s="35"/>
      <c r="K366" s="35"/>
      <c r="L366" s="35"/>
      <c r="M366" s="3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ht="16.5" customHeight="1">
      <c r="A367" s="15"/>
      <c r="B367" s="54"/>
      <c r="C367" s="52"/>
      <c r="D367" s="67"/>
      <c r="E367" s="68"/>
      <c r="F367" s="69"/>
      <c r="G367" s="70"/>
      <c r="H367" s="47"/>
      <c r="I367" s="71"/>
      <c r="J367" s="35"/>
      <c r="K367" s="35"/>
      <c r="L367" s="35"/>
      <c r="M367" s="3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ht="16.5" customHeight="1">
      <c r="A368" s="15"/>
      <c r="B368" s="54"/>
      <c r="C368" s="52"/>
      <c r="D368" s="67"/>
      <c r="E368" s="68"/>
      <c r="F368" s="69"/>
      <c r="G368" s="70"/>
      <c r="H368" s="47"/>
      <c r="I368" s="71"/>
      <c r="J368" s="35"/>
      <c r="K368" s="35"/>
      <c r="L368" s="35"/>
      <c r="M368" s="3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ht="16.5" customHeight="1">
      <c r="A369" s="15"/>
      <c r="B369" s="54"/>
      <c r="C369" s="52"/>
      <c r="D369" s="67"/>
      <c r="E369" s="68"/>
      <c r="F369" s="69"/>
      <c r="G369" s="70"/>
      <c r="H369" s="47"/>
      <c r="I369" s="71"/>
      <c r="J369" s="35"/>
      <c r="K369" s="35"/>
      <c r="L369" s="35"/>
      <c r="M369" s="3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ht="16.5" customHeight="1">
      <c r="A370" s="15"/>
      <c r="B370" s="54"/>
      <c r="C370" s="52"/>
      <c r="D370" s="67"/>
      <c r="E370" s="68"/>
      <c r="F370" s="69"/>
      <c r="G370" s="70"/>
      <c r="H370" s="47"/>
      <c r="I370" s="71"/>
      <c r="J370" s="35"/>
      <c r="K370" s="35"/>
      <c r="L370" s="35"/>
      <c r="M370" s="3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ht="16.5" customHeight="1">
      <c r="A371" s="15"/>
      <c r="B371" s="54"/>
      <c r="C371" s="52"/>
      <c r="D371" s="67"/>
      <c r="E371" s="68"/>
      <c r="F371" s="69"/>
      <c r="G371" s="70"/>
      <c r="H371" s="47"/>
      <c r="I371" s="71"/>
      <c r="J371" s="35"/>
      <c r="K371" s="35"/>
      <c r="L371" s="35"/>
      <c r="M371" s="3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ht="16.5" customHeight="1">
      <c r="A372" s="15"/>
      <c r="B372" s="54"/>
      <c r="C372" s="52"/>
      <c r="D372" s="67"/>
      <c r="E372" s="68"/>
      <c r="F372" s="69"/>
      <c r="G372" s="70"/>
      <c r="H372" s="47"/>
      <c r="I372" s="71"/>
      <c r="J372" s="35"/>
      <c r="K372" s="35"/>
      <c r="L372" s="35"/>
      <c r="M372" s="3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ht="16.5" customHeight="1">
      <c r="A373" s="15"/>
      <c r="B373" s="54"/>
      <c r="C373" s="52"/>
      <c r="D373" s="67"/>
      <c r="E373" s="68"/>
      <c r="F373" s="69"/>
      <c r="G373" s="70"/>
      <c r="H373" s="47"/>
      <c r="I373" s="71"/>
      <c r="J373" s="35"/>
      <c r="K373" s="35"/>
      <c r="L373" s="35"/>
      <c r="M373" s="3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ht="16.5" customHeight="1">
      <c r="A374" s="15"/>
      <c r="B374" s="54"/>
      <c r="C374" s="52"/>
      <c r="D374" s="67"/>
      <c r="E374" s="68"/>
      <c r="F374" s="69"/>
      <c r="G374" s="70"/>
      <c r="H374" s="47"/>
      <c r="I374" s="71"/>
      <c r="J374" s="35"/>
      <c r="K374" s="35"/>
      <c r="L374" s="35"/>
      <c r="M374" s="3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ht="16.5" customHeight="1">
      <c r="A375" s="15"/>
      <c r="B375" s="54"/>
      <c r="C375" s="52"/>
      <c r="D375" s="67"/>
      <c r="E375" s="68"/>
      <c r="F375" s="69"/>
      <c r="G375" s="70"/>
      <c r="H375" s="47"/>
      <c r="I375" s="71"/>
      <c r="J375" s="35"/>
      <c r="K375" s="35"/>
      <c r="L375" s="35"/>
      <c r="M375" s="3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ht="16.5" customHeight="1">
      <c r="A376" s="15"/>
      <c r="B376" s="54"/>
      <c r="C376" s="52"/>
      <c r="D376" s="67"/>
      <c r="E376" s="68"/>
      <c r="F376" s="69"/>
      <c r="G376" s="70"/>
      <c r="H376" s="47"/>
      <c r="I376" s="71"/>
      <c r="J376" s="35"/>
      <c r="K376" s="35"/>
      <c r="L376" s="35"/>
      <c r="M376" s="3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ht="16.5" customHeight="1">
      <c r="A377" s="15"/>
      <c r="B377" s="54"/>
      <c r="C377" s="52"/>
      <c r="D377" s="67"/>
      <c r="E377" s="68"/>
      <c r="F377" s="69"/>
      <c r="G377" s="70"/>
      <c r="H377" s="47"/>
      <c r="I377" s="71"/>
      <c r="J377" s="35"/>
      <c r="K377" s="35"/>
      <c r="L377" s="35"/>
      <c r="M377" s="3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6.5" customHeight="1">
      <c r="A378" s="15"/>
      <c r="B378" s="54"/>
      <c r="C378" s="52"/>
      <c r="D378" s="67"/>
      <c r="E378" s="68"/>
      <c r="F378" s="69"/>
      <c r="G378" s="70"/>
      <c r="H378" s="47"/>
      <c r="I378" s="71"/>
      <c r="J378" s="35"/>
      <c r="K378" s="35"/>
      <c r="L378" s="35"/>
      <c r="M378" s="3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ht="16.5" customHeight="1">
      <c r="A379" s="15"/>
      <c r="B379" s="54"/>
      <c r="C379" s="52"/>
      <c r="D379" s="67"/>
      <c r="E379" s="68"/>
      <c r="F379" s="69"/>
      <c r="G379" s="70"/>
      <c r="H379" s="47"/>
      <c r="I379" s="71"/>
      <c r="J379" s="35"/>
      <c r="K379" s="35"/>
      <c r="L379" s="35"/>
      <c r="M379" s="3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ht="16.5" customHeight="1">
      <c r="A380" s="15"/>
      <c r="B380" s="54"/>
      <c r="C380" s="52"/>
      <c r="D380" s="67"/>
      <c r="E380" s="68"/>
      <c r="F380" s="69"/>
      <c r="G380" s="70"/>
      <c r="H380" s="47"/>
      <c r="I380" s="71"/>
      <c r="J380" s="35"/>
      <c r="K380" s="35"/>
      <c r="L380" s="35"/>
      <c r="M380" s="3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ht="16.5" customHeight="1">
      <c r="A381" s="15"/>
      <c r="B381" s="54"/>
      <c r="C381" s="52"/>
      <c r="D381" s="67"/>
      <c r="E381" s="68"/>
      <c r="F381" s="69"/>
      <c r="G381" s="70"/>
      <c r="H381" s="47"/>
      <c r="I381" s="71"/>
      <c r="J381" s="35"/>
      <c r="K381" s="35"/>
      <c r="L381" s="35"/>
      <c r="M381" s="3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6.5" customHeight="1">
      <c r="A382" s="15"/>
      <c r="B382" s="54"/>
      <c r="C382" s="52"/>
      <c r="D382" s="67"/>
      <c r="E382" s="68"/>
      <c r="F382" s="69"/>
      <c r="G382" s="70"/>
      <c r="H382" s="47"/>
      <c r="I382" s="71"/>
      <c r="J382" s="35"/>
      <c r="K382" s="35"/>
      <c r="L382" s="35"/>
      <c r="M382" s="3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ht="16.5" customHeight="1">
      <c r="A383" s="15"/>
      <c r="B383" s="54"/>
      <c r="C383" s="52"/>
      <c r="D383" s="67"/>
      <c r="E383" s="68"/>
      <c r="F383" s="69"/>
      <c r="G383" s="70"/>
      <c r="H383" s="47"/>
      <c r="I383" s="71"/>
      <c r="J383" s="35"/>
      <c r="K383" s="35"/>
      <c r="L383" s="35"/>
      <c r="M383" s="3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ht="16.5" customHeight="1">
      <c r="A384" s="15"/>
      <c r="B384" s="54"/>
      <c r="C384" s="52"/>
      <c r="D384" s="67"/>
      <c r="E384" s="68"/>
      <c r="F384" s="69"/>
      <c r="G384" s="70"/>
      <c r="H384" s="47"/>
      <c r="I384" s="71"/>
      <c r="J384" s="35"/>
      <c r="K384" s="35"/>
      <c r="L384" s="35"/>
      <c r="M384" s="3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ht="16.5" customHeight="1">
      <c r="A385" s="15"/>
      <c r="B385" s="54"/>
      <c r="C385" s="52"/>
      <c r="D385" s="67"/>
      <c r="E385" s="68"/>
      <c r="F385" s="69"/>
      <c r="G385" s="70"/>
      <c r="H385" s="47"/>
      <c r="I385" s="71"/>
      <c r="J385" s="35"/>
      <c r="K385" s="35"/>
      <c r="L385" s="35"/>
      <c r="M385" s="3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ht="16.5" customHeight="1">
      <c r="A386" s="15"/>
      <c r="B386" s="54"/>
      <c r="C386" s="52"/>
      <c r="D386" s="67"/>
      <c r="E386" s="68"/>
      <c r="F386" s="69"/>
      <c r="G386" s="70"/>
      <c r="H386" s="47"/>
      <c r="I386" s="71"/>
      <c r="J386" s="35"/>
      <c r="K386" s="35"/>
      <c r="L386" s="35"/>
      <c r="M386" s="3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ht="16.5" customHeight="1">
      <c r="A387" s="15"/>
      <c r="B387" s="54"/>
      <c r="C387" s="52"/>
      <c r="D387" s="67"/>
      <c r="E387" s="68"/>
      <c r="F387" s="69"/>
      <c r="G387" s="70"/>
      <c r="H387" s="47"/>
      <c r="I387" s="71"/>
      <c r="J387" s="35"/>
      <c r="K387" s="35"/>
      <c r="L387" s="35"/>
      <c r="M387" s="3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6.5" customHeight="1">
      <c r="A388" s="15"/>
      <c r="B388" s="54"/>
      <c r="C388" s="52"/>
      <c r="D388" s="67"/>
      <c r="E388" s="68"/>
      <c r="F388" s="69"/>
      <c r="G388" s="70"/>
      <c r="H388" s="47"/>
      <c r="I388" s="71"/>
      <c r="J388" s="35"/>
      <c r="K388" s="35"/>
      <c r="L388" s="35"/>
      <c r="M388" s="3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6.5" customHeight="1">
      <c r="A389" s="15"/>
      <c r="B389" s="54"/>
      <c r="C389" s="52"/>
      <c r="D389" s="67"/>
      <c r="E389" s="68"/>
      <c r="F389" s="69"/>
      <c r="G389" s="70"/>
      <c r="H389" s="47"/>
      <c r="I389" s="71"/>
      <c r="J389" s="35"/>
      <c r="K389" s="35"/>
      <c r="L389" s="35"/>
      <c r="M389" s="3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ht="16.5" customHeight="1">
      <c r="A390" s="15"/>
      <c r="B390" s="54"/>
      <c r="C390" s="52"/>
      <c r="D390" s="67"/>
      <c r="E390" s="68"/>
      <c r="F390" s="69"/>
      <c r="G390" s="70"/>
      <c r="H390" s="47"/>
      <c r="I390" s="71"/>
      <c r="J390" s="35"/>
      <c r="K390" s="35"/>
      <c r="L390" s="35"/>
      <c r="M390" s="3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ht="16.5" customHeight="1">
      <c r="A391" s="15"/>
      <c r="B391" s="54"/>
      <c r="C391" s="52"/>
      <c r="D391" s="67"/>
      <c r="E391" s="68"/>
      <c r="F391" s="69"/>
      <c r="G391" s="70"/>
      <c r="H391" s="47"/>
      <c r="I391" s="71"/>
      <c r="J391" s="35"/>
      <c r="K391" s="35"/>
      <c r="L391" s="35"/>
      <c r="M391" s="3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ht="16.5" customHeight="1">
      <c r="A392" s="15"/>
      <c r="B392" s="54"/>
      <c r="C392" s="52"/>
      <c r="D392" s="67"/>
      <c r="E392" s="68"/>
      <c r="F392" s="69"/>
      <c r="G392" s="70"/>
      <c r="H392" s="47"/>
      <c r="I392" s="71"/>
      <c r="J392" s="35"/>
      <c r="K392" s="35"/>
      <c r="L392" s="35"/>
      <c r="M392" s="3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ht="16.5" customHeight="1">
      <c r="A393" s="15"/>
      <c r="B393" s="54"/>
      <c r="C393" s="52"/>
      <c r="D393" s="67"/>
      <c r="E393" s="68"/>
      <c r="F393" s="69"/>
      <c r="G393" s="70"/>
      <c r="H393" s="47"/>
      <c r="I393" s="71"/>
      <c r="J393" s="35"/>
      <c r="K393" s="35"/>
      <c r="L393" s="35"/>
      <c r="M393" s="3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ht="16.5" customHeight="1">
      <c r="A394" s="15"/>
      <c r="B394" s="54"/>
      <c r="C394" s="52"/>
      <c r="D394" s="67"/>
      <c r="E394" s="68"/>
      <c r="F394" s="69"/>
      <c r="G394" s="70"/>
      <c r="H394" s="47"/>
      <c r="I394" s="71"/>
      <c r="J394" s="35"/>
      <c r="K394" s="35"/>
      <c r="L394" s="35"/>
      <c r="M394" s="3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ht="16.5" customHeight="1">
      <c r="A395" s="15"/>
      <c r="B395" s="54"/>
      <c r="C395" s="52"/>
      <c r="D395" s="67"/>
      <c r="E395" s="68"/>
      <c r="F395" s="69"/>
      <c r="G395" s="70"/>
      <c r="H395" s="47"/>
      <c r="I395" s="71"/>
      <c r="J395" s="35"/>
      <c r="K395" s="35"/>
      <c r="L395" s="35"/>
      <c r="M395" s="3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ht="16.5" customHeight="1">
      <c r="A396" s="15"/>
      <c r="B396" s="54"/>
      <c r="C396" s="52"/>
      <c r="D396" s="67"/>
      <c r="E396" s="68"/>
      <c r="F396" s="69"/>
      <c r="G396" s="70"/>
      <c r="H396" s="47"/>
      <c r="I396" s="71"/>
      <c r="J396" s="35"/>
      <c r="K396" s="35"/>
      <c r="L396" s="35"/>
      <c r="M396" s="3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ht="16.5" customHeight="1">
      <c r="A397" s="15"/>
      <c r="B397" s="54"/>
      <c r="C397" s="52"/>
      <c r="D397" s="67"/>
      <c r="E397" s="68"/>
      <c r="F397" s="69"/>
      <c r="G397" s="70"/>
      <c r="H397" s="47"/>
      <c r="I397" s="71"/>
      <c r="J397" s="35"/>
      <c r="K397" s="35"/>
      <c r="L397" s="35"/>
      <c r="M397" s="3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6.5" customHeight="1">
      <c r="A398" s="15"/>
      <c r="B398" s="54"/>
      <c r="C398" s="52"/>
      <c r="D398" s="67"/>
      <c r="E398" s="68"/>
      <c r="F398" s="69"/>
      <c r="G398" s="70"/>
      <c r="H398" s="47"/>
      <c r="I398" s="71"/>
      <c r="J398" s="35"/>
      <c r="K398" s="35"/>
      <c r="L398" s="35"/>
      <c r="M398" s="3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6.5" customHeight="1">
      <c r="A399" s="15"/>
      <c r="B399" s="54"/>
      <c r="C399" s="52"/>
      <c r="D399" s="67"/>
      <c r="E399" s="68"/>
      <c r="F399" s="69"/>
      <c r="G399" s="70"/>
      <c r="H399" s="47"/>
      <c r="I399" s="71"/>
      <c r="J399" s="35"/>
      <c r="K399" s="35"/>
      <c r="L399" s="35"/>
      <c r="M399" s="3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ht="16.5" customHeight="1">
      <c r="A400" s="15"/>
      <c r="B400" s="54"/>
      <c r="C400" s="52"/>
      <c r="D400" s="67"/>
      <c r="E400" s="68"/>
      <c r="F400" s="69"/>
      <c r="G400" s="70"/>
      <c r="H400" s="47"/>
      <c r="I400" s="71"/>
      <c r="J400" s="35"/>
      <c r="K400" s="35"/>
      <c r="L400" s="35"/>
      <c r="M400" s="3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6.5" customHeight="1">
      <c r="A401" s="15"/>
      <c r="B401" s="54"/>
      <c r="C401" s="52"/>
      <c r="D401" s="67"/>
      <c r="E401" s="68"/>
      <c r="F401" s="69"/>
      <c r="G401" s="70"/>
      <c r="H401" s="47"/>
      <c r="I401" s="71"/>
      <c r="J401" s="35"/>
      <c r="K401" s="35"/>
      <c r="L401" s="35"/>
      <c r="M401" s="3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ht="16.5" customHeight="1">
      <c r="A402" s="15"/>
      <c r="B402" s="54"/>
      <c r="C402" s="52"/>
      <c r="D402" s="67"/>
      <c r="E402" s="68"/>
      <c r="F402" s="69"/>
      <c r="G402" s="70"/>
      <c r="H402" s="47"/>
      <c r="I402" s="71"/>
      <c r="J402" s="35"/>
      <c r="K402" s="35"/>
      <c r="L402" s="35"/>
      <c r="M402" s="3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ht="16.5" customHeight="1">
      <c r="A403" s="15"/>
      <c r="B403" s="54"/>
      <c r="C403" s="52"/>
      <c r="D403" s="67"/>
      <c r="E403" s="68"/>
      <c r="F403" s="69"/>
      <c r="G403" s="70"/>
      <c r="H403" s="47"/>
      <c r="I403" s="71"/>
      <c r="J403" s="35"/>
      <c r="K403" s="35"/>
      <c r="L403" s="35"/>
      <c r="M403" s="3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ht="16.5" customHeight="1">
      <c r="A404" s="15"/>
      <c r="B404" s="54"/>
      <c r="C404" s="52"/>
      <c r="D404" s="67"/>
      <c r="E404" s="68"/>
      <c r="F404" s="69"/>
      <c r="G404" s="70"/>
      <c r="H404" s="47"/>
      <c r="I404" s="71"/>
      <c r="J404" s="35"/>
      <c r="K404" s="35"/>
      <c r="L404" s="35"/>
      <c r="M404" s="3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ht="16.5" customHeight="1">
      <c r="A405" s="15"/>
      <c r="B405" s="54"/>
      <c r="C405" s="52"/>
      <c r="D405" s="67"/>
      <c r="E405" s="68"/>
      <c r="F405" s="69"/>
      <c r="G405" s="70"/>
      <c r="H405" s="47"/>
      <c r="I405" s="71"/>
      <c r="J405" s="35"/>
      <c r="K405" s="35"/>
      <c r="L405" s="35"/>
      <c r="M405" s="3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ht="16.5" customHeight="1">
      <c r="A406" s="15"/>
      <c r="B406" s="54"/>
      <c r="C406" s="52"/>
      <c r="D406" s="67"/>
      <c r="E406" s="68"/>
      <c r="F406" s="69"/>
      <c r="G406" s="70"/>
      <c r="H406" s="47"/>
      <c r="I406" s="71"/>
      <c r="J406" s="35"/>
      <c r="K406" s="35"/>
      <c r="L406" s="35"/>
      <c r="M406" s="3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ht="16.5" customHeight="1">
      <c r="A407" s="15"/>
      <c r="B407" s="54"/>
      <c r="C407" s="52"/>
      <c r="D407" s="67"/>
      <c r="E407" s="68"/>
      <c r="F407" s="69"/>
      <c r="G407" s="70"/>
      <c r="H407" s="47"/>
      <c r="I407" s="71"/>
      <c r="J407" s="35"/>
      <c r="K407" s="35"/>
      <c r="L407" s="35"/>
      <c r="M407" s="3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6.5" customHeight="1">
      <c r="A408" s="15"/>
      <c r="B408" s="54"/>
      <c r="C408" s="52"/>
      <c r="D408" s="67"/>
      <c r="E408" s="68"/>
      <c r="F408" s="69"/>
      <c r="G408" s="70"/>
      <c r="H408" s="47"/>
      <c r="I408" s="71"/>
      <c r="J408" s="35"/>
      <c r="K408" s="35"/>
      <c r="L408" s="35"/>
      <c r="M408" s="3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ht="16.5" customHeight="1">
      <c r="A409" s="15"/>
      <c r="B409" s="54"/>
      <c r="C409" s="52"/>
      <c r="D409" s="67"/>
      <c r="E409" s="68"/>
      <c r="F409" s="69"/>
      <c r="G409" s="70"/>
      <c r="H409" s="47"/>
      <c r="I409" s="71"/>
      <c r="J409" s="35"/>
      <c r="K409" s="35"/>
      <c r="L409" s="35"/>
      <c r="M409" s="3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ht="16.5" customHeight="1">
      <c r="A410" s="15"/>
      <c r="B410" s="54"/>
      <c r="C410" s="52"/>
      <c r="D410" s="67"/>
      <c r="E410" s="68"/>
      <c r="F410" s="69"/>
      <c r="G410" s="70"/>
      <c r="H410" s="47"/>
      <c r="I410" s="71"/>
      <c r="J410" s="35"/>
      <c r="K410" s="35"/>
      <c r="L410" s="35"/>
      <c r="M410" s="3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6.5" customHeight="1">
      <c r="A411" s="15"/>
      <c r="B411" s="54"/>
      <c r="C411" s="52"/>
      <c r="D411" s="67"/>
      <c r="E411" s="68"/>
      <c r="F411" s="69"/>
      <c r="G411" s="70"/>
      <c r="H411" s="47"/>
      <c r="I411" s="71"/>
      <c r="J411" s="35"/>
      <c r="K411" s="35"/>
      <c r="L411" s="35"/>
      <c r="M411" s="3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ht="16.5" customHeight="1">
      <c r="A412" s="15"/>
      <c r="B412" s="54"/>
      <c r="C412" s="52"/>
      <c r="D412" s="67"/>
      <c r="E412" s="68"/>
      <c r="F412" s="69"/>
      <c r="G412" s="70"/>
      <c r="H412" s="47"/>
      <c r="I412" s="71"/>
      <c r="J412" s="35"/>
      <c r="K412" s="35"/>
      <c r="L412" s="35"/>
      <c r="M412" s="3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ht="16.5" customHeight="1">
      <c r="A413" s="15"/>
      <c r="B413" s="54"/>
      <c r="C413" s="52"/>
      <c r="D413" s="67"/>
      <c r="E413" s="68"/>
      <c r="F413" s="69"/>
      <c r="G413" s="70"/>
      <c r="H413" s="47"/>
      <c r="I413" s="71"/>
      <c r="J413" s="35"/>
      <c r="K413" s="35"/>
      <c r="L413" s="35"/>
      <c r="M413" s="3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6.5" customHeight="1">
      <c r="A414" s="15"/>
      <c r="B414" s="54"/>
      <c r="C414" s="52"/>
      <c r="D414" s="67"/>
      <c r="E414" s="68"/>
      <c r="F414" s="69"/>
      <c r="G414" s="70"/>
      <c r="H414" s="47"/>
      <c r="I414" s="71"/>
      <c r="J414" s="35"/>
      <c r="K414" s="35"/>
      <c r="L414" s="35"/>
      <c r="M414" s="3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6.5" customHeight="1">
      <c r="A415" s="15"/>
      <c r="B415" s="54"/>
      <c r="C415" s="52"/>
      <c r="D415" s="67"/>
      <c r="E415" s="68"/>
      <c r="F415" s="69"/>
      <c r="G415" s="70"/>
      <c r="H415" s="47"/>
      <c r="I415" s="71"/>
      <c r="J415" s="35"/>
      <c r="K415" s="35"/>
      <c r="L415" s="35"/>
      <c r="M415" s="3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ht="16.5" customHeight="1">
      <c r="A416" s="15"/>
      <c r="B416" s="54"/>
      <c r="C416" s="52"/>
      <c r="D416" s="67"/>
      <c r="E416" s="68"/>
      <c r="F416" s="69"/>
      <c r="G416" s="70"/>
      <c r="H416" s="47"/>
      <c r="I416" s="71"/>
      <c r="J416" s="35"/>
      <c r="K416" s="35"/>
      <c r="L416" s="35"/>
      <c r="M416" s="3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6.5" customHeight="1">
      <c r="A417" s="15"/>
      <c r="B417" s="54"/>
      <c r="C417" s="52"/>
      <c r="D417" s="67"/>
      <c r="E417" s="68"/>
      <c r="F417" s="69"/>
      <c r="G417" s="70"/>
      <c r="H417" s="47"/>
      <c r="I417" s="71"/>
      <c r="J417" s="35"/>
      <c r="K417" s="35"/>
      <c r="L417" s="35"/>
      <c r="M417" s="3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ht="16.5" customHeight="1">
      <c r="A418" s="15"/>
      <c r="B418" s="54"/>
      <c r="C418" s="52"/>
      <c r="D418" s="67"/>
      <c r="E418" s="68"/>
      <c r="F418" s="69"/>
      <c r="G418" s="70"/>
      <c r="H418" s="47"/>
      <c r="I418" s="71"/>
      <c r="J418" s="35"/>
      <c r="K418" s="35"/>
      <c r="L418" s="35"/>
      <c r="M418" s="3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6.5" customHeight="1">
      <c r="A419" s="15"/>
      <c r="B419" s="54"/>
      <c r="C419" s="52"/>
      <c r="D419" s="67"/>
      <c r="E419" s="68"/>
      <c r="F419" s="69"/>
      <c r="G419" s="70"/>
      <c r="H419" s="47"/>
      <c r="I419" s="71"/>
      <c r="J419" s="35"/>
      <c r="K419" s="35"/>
      <c r="L419" s="35"/>
      <c r="M419" s="3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6.5" customHeight="1">
      <c r="A420" s="15"/>
      <c r="B420" s="54"/>
      <c r="C420" s="52"/>
      <c r="D420" s="67"/>
      <c r="E420" s="68"/>
      <c r="F420" s="69"/>
      <c r="G420" s="70"/>
      <c r="H420" s="47"/>
      <c r="I420" s="71"/>
      <c r="J420" s="35"/>
      <c r="K420" s="35"/>
      <c r="L420" s="35"/>
      <c r="M420" s="3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6.5" customHeight="1">
      <c r="A421" s="15"/>
      <c r="B421" s="54"/>
      <c r="C421" s="52"/>
      <c r="D421" s="67"/>
      <c r="E421" s="68"/>
      <c r="F421" s="69"/>
      <c r="G421" s="70"/>
      <c r="H421" s="47"/>
      <c r="I421" s="71"/>
      <c r="J421" s="35"/>
      <c r="K421" s="35"/>
      <c r="L421" s="35"/>
      <c r="M421" s="3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ht="16.5" customHeight="1">
      <c r="A422" s="15"/>
      <c r="B422" s="54"/>
      <c r="C422" s="52"/>
      <c r="D422" s="67"/>
      <c r="E422" s="68"/>
      <c r="F422" s="69"/>
      <c r="G422" s="70"/>
      <c r="H422" s="47"/>
      <c r="I422" s="71"/>
      <c r="J422" s="35"/>
      <c r="K422" s="35"/>
      <c r="L422" s="35"/>
      <c r="M422" s="3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ht="16.5" customHeight="1">
      <c r="A423" s="15"/>
      <c r="B423" s="54"/>
      <c r="C423" s="52"/>
      <c r="D423" s="67"/>
      <c r="E423" s="68"/>
      <c r="F423" s="69"/>
      <c r="G423" s="70"/>
      <c r="H423" s="47"/>
      <c r="I423" s="71"/>
      <c r="J423" s="35"/>
      <c r="K423" s="35"/>
      <c r="L423" s="35"/>
      <c r="M423" s="3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ht="16.5" customHeight="1">
      <c r="A424" s="15"/>
      <c r="B424" s="54"/>
      <c r="C424" s="52"/>
      <c r="D424" s="67"/>
      <c r="E424" s="68"/>
      <c r="F424" s="69"/>
      <c r="G424" s="70"/>
      <c r="H424" s="47"/>
      <c r="I424" s="71"/>
      <c r="J424" s="35"/>
      <c r="K424" s="35"/>
      <c r="L424" s="35"/>
      <c r="M424" s="3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6.5" customHeight="1">
      <c r="A425" s="15"/>
      <c r="B425" s="54"/>
      <c r="C425" s="52"/>
      <c r="D425" s="67"/>
      <c r="E425" s="68"/>
      <c r="F425" s="69"/>
      <c r="G425" s="70"/>
      <c r="H425" s="47"/>
      <c r="I425" s="71"/>
      <c r="J425" s="35"/>
      <c r="K425" s="35"/>
      <c r="L425" s="35"/>
      <c r="M425" s="3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6.5" customHeight="1">
      <c r="A426" s="15"/>
      <c r="B426" s="54"/>
      <c r="C426" s="52"/>
      <c r="D426" s="67"/>
      <c r="E426" s="68"/>
      <c r="F426" s="69"/>
      <c r="G426" s="70"/>
      <c r="H426" s="47"/>
      <c r="I426" s="71"/>
      <c r="J426" s="35"/>
      <c r="K426" s="35"/>
      <c r="L426" s="35"/>
      <c r="M426" s="3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ht="16.5" customHeight="1">
      <c r="A427" s="15"/>
      <c r="B427" s="54"/>
      <c r="C427" s="52"/>
      <c r="D427" s="67"/>
      <c r="E427" s="68"/>
      <c r="F427" s="69"/>
      <c r="G427" s="70"/>
      <c r="H427" s="47"/>
      <c r="I427" s="71"/>
      <c r="J427" s="35"/>
      <c r="K427" s="35"/>
      <c r="L427" s="35"/>
      <c r="M427" s="3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ht="16.5" customHeight="1">
      <c r="A428" s="15"/>
      <c r="B428" s="54"/>
      <c r="C428" s="52"/>
      <c r="D428" s="67"/>
      <c r="E428" s="68"/>
      <c r="F428" s="69"/>
      <c r="G428" s="70"/>
      <c r="H428" s="47"/>
      <c r="I428" s="71"/>
      <c r="J428" s="35"/>
      <c r="K428" s="35"/>
      <c r="L428" s="35"/>
      <c r="M428" s="3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ht="16.5" customHeight="1">
      <c r="A429" s="15"/>
      <c r="B429" s="54"/>
      <c r="C429" s="52"/>
      <c r="D429" s="67"/>
      <c r="E429" s="68"/>
      <c r="F429" s="69"/>
      <c r="G429" s="70"/>
      <c r="H429" s="47"/>
      <c r="I429" s="71"/>
      <c r="J429" s="35"/>
      <c r="K429" s="35"/>
      <c r="L429" s="35"/>
      <c r="M429" s="3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ht="16.5" customHeight="1">
      <c r="A430" s="15"/>
      <c r="B430" s="54"/>
      <c r="C430" s="52"/>
      <c r="D430" s="67"/>
      <c r="E430" s="68"/>
      <c r="F430" s="69"/>
      <c r="G430" s="70"/>
      <c r="H430" s="47"/>
      <c r="I430" s="71"/>
      <c r="J430" s="35"/>
      <c r="K430" s="35"/>
      <c r="L430" s="35"/>
      <c r="M430" s="3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6.5" customHeight="1">
      <c r="A431" s="15"/>
      <c r="B431" s="54"/>
      <c r="C431" s="52"/>
      <c r="D431" s="67"/>
      <c r="E431" s="68"/>
      <c r="F431" s="69"/>
      <c r="G431" s="70"/>
      <c r="H431" s="47"/>
      <c r="I431" s="71"/>
      <c r="J431" s="35"/>
      <c r="K431" s="35"/>
      <c r="L431" s="35"/>
      <c r="M431" s="3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6.5" customHeight="1">
      <c r="A432" s="15"/>
      <c r="B432" s="54"/>
      <c r="C432" s="52"/>
      <c r="D432" s="67"/>
      <c r="E432" s="68"/>
      <c r="F432" s="69"/>
      <c r="G432" s="70"/>
      <c r="H432" s="47"/>
      <c r="I432" s="71"/>
      <c r="J432" s="35"/>
      <c r="K432" s="35"/>
      <c r="L432" s="35"/>
      <c r="M432" s="3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6.5" customHeight="1">
      <c r="A433" s="15"/>
      <c r="B433" s="54"/>
      <c r="C433" s="52"/>
      <c r="D433" s="67"/>
      <c r="E433" s="68"/>
      <c r="F433" s="69"/>
      <c r="G433" s="70"/>
      <c r="H433" s="47"/>
      <c r="I433" s="71"/>
      <c r="J433" s="35"/>
      <c r="K433" s="35"/>
      <c r="L433" s="35"/>
      <c r="M433" s="3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6.5" customHeight="1">
      <c r="A434" s="15"/>
      <c r="B434" s="54"/>
      <c r="C434" s="52"/>
      <c r="D434" s="67"/>
      <c r="E434" s="68"/>
      <c r="F434" s="69"/>
      <c r="G434" s="70"/>
      <c r="H434" s="47"/>
      <c r="I434" s="71"/>
      <c r="J434" s="35"/>
      <c r="K434" s="35"/>
      <c r="L434" s="35"/>
      <c r="M434" s="3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ht="16.5" customHeight="1">
      <c r="A435" s="15"/>
      <c r="B435" s="54"/>
      <c r="C435" s="52"/>
      <c r="D435" s="67"/>
      <c r="E435" s="68"/>
      <c r="F435" s="69"/>
      <c r="G435" s="70"/>
      <c r="H435" s="47"/>
      <c r="I435" s="71"/>
      <c r="J435" s="35"/>
      <c r="K435" s="35"/>
      <c r="L435" s="35"/>
      <c r="M435" s="3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6.5" customHeight="1">
      <c r="A436" s="15"/>
      <c r="B436" s="54"/>
      <c r="C436" s="52"/>
      <c r="D436" s="67"/>
      <c r="E436" s="68"/>
      <c r="F436" s="69"/>
      <c r="G436" s="70"/>
      <c r="H436" s="47"/>
      <c r="I436" s="71"/>
      <c r="J436" s="35"/>
      <c r="K436" s="35"/>
      <c r="L436" s="35"/>
      <c r="M436" s="3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6.5" customHeight="1">
      <c r="A437" s="15"/>
      <c r="B437" s="54"/>
      <c r="C437" s="52"/>
      <c r="D437" s="67"/>
      <c r="E437" s="68"/>
      <c r="F437" s="69"/>
      <c r="G437" s="70"/>
      <c r="H437" s="47"/>
      <c r="I437" s="71"/>
      <c r="J437" s="35"/>
      <c r="K437" s="35"/>
      <c r="L437" s="35"/>
      <c r="M437" s="3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ht="16.5" customHeight="1">
      <c r="A438" s="15"/>
      <c r="B438" s="54"/>
      <c r="C438" s="52"/>
      <c r="D438" s="67"/>
      <c r="E438" s="68"/>
      <c r="F438" s="69"/>
      <c r="G438" s="70"/>
      <c r="H438" s="47"/>
      <c r="I438" s="71"/>
      <c r="J438" s="35"/>
      <c r="K438" s="35"/>
      <c r="L438" s="35"/>
      <c r="M438" s="3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ht="16.5" customHeight="1">
      <c r="A439" s="15"/>
      <c r="B439" s="54"/>
      <c r="C439" s="52"/>
      <c r="D439" s="67"/>
      <c r="E439" s="68"/>
      <c r="F439" s="69"/>
      <c r="G439" s="70"/>
      <c r="H439" s="47"/>
      <c r="I439" s="71"/>
      <c r="J439" s="35"/>
      <c r="K439" s="35"/>
      <c r="L439" s="35"/>
      <c r="M439" s="3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ht="16.5" customHeight="1">
      <c r="A440" s="15"/>
      <c r="B440" s="54"/>
      <c r="C440" s="52"/>
      <c r="D440" s="67"/>
      <c r="E440" s="68"/>
      <c r="F440" s="69"/>
      <c r="G440" s="70"/>
      <c r="H440" s="47"/>
      <c r="I440" s="71"/>
      <c r="J440" s="35"/>
      <c r="K440" s="35"/>
      <c r="L440" s="35"/>
      <c r="M440" s="3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ht="16.5" customHeight="1">
      <c r="A441" s="15"/>
      <c r="B441" s="54"/>
      <c r="C441" s="52"/>
      <c r="D441" s="67"/>
      <c r="E441" s="68"/>
      <c r="F441" s="69"/>
      <c r="G441" s="70"/>
      <c r="H441" s="47"/>
      <c r="I441" s="71"/>
      <c r="J441" s="35"/>
      <c r="K441" s="35"/>
      <c r="L441" s="35"/>
      <c r="M441" s="3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ht="16.5" customHeight="1">
      <c r="A442" s="15"/>
      <c r="B442" s="54"/>
      <c r="C442" s="52"/>
      <c r="D442" s="67"/>
      <c r="E442" s="68"/>
      <c r="F442" s="69"/>
      <c r="G442" s="70"/>
      <c r="H442" s="47"/>
      <c r="I442" s="71"/>
      <c r="J442" s="35"/>
      <c r="K442" s="35"/>
      <c r="L442" s="35"/>
      <c r="M442" s="3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6.5" customHeight="1">
      <c r="A443" s="15"/>
      <c r="B443" s="54"/>
      <c r="C443" s="52"/>
      <c r="D443" s="67"/>
      <c r="E443" s="68"/>
      <c r="F443" s="69"/>
      <c r="G443" s="70"/>
      <c r="H443" s="47"/>
      <c r="I443" s="71"/>
      <c r="J443" s="35"/>
      <c r="K443" s="35"/>
      <c r="L443" s="35"/>
      <c r="M443" s="3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6.5" customHeight="1">
      <c r="A444" s="15"/>
      <c r="B444" s="54"/>
      <c r="C444" s="52"/>
      <c r="D444" s="67"/>
      <c r="E444" s="68"/>
      <c r="F444" s="69"/>
      <c r="G444" s="70"/>
      <c r="H444" s="47"/>
      <c r="I444" s="71"/>
      <c r="J444" s="35"/>
      <c r="K444" s="35"/>
      <c r="L444" s="35"/>
      <c r="M444" s="3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ht="16.5" customHeight="1">
      <c r="A445" s="15"/>
      <c r="B445" s="54"/>
      <c r="C445" s="52"/>
      <c r="D445" s="67"/>
      <c r="E445" s="68"/>
      <c r="F445" s="69"/>
      <c r="G445" s="70"/>
      <c r="H445" s="47"/>
      <c r="I445" s="71"/>
      <c r="J445" s="35"/>
      <c r="K445" s="35"/>
      <c r="L445" s="35"/>
      <c r="M445" s="3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ht="16.5" customHeight="1">
      <c r="A446" s="15"/>
      <c r="B446" s="54"/>
      <c r="C446" s="52"/>
      <c r="D446" s="67"/>
      <c r="E446" s="68"/>
      <c r="F446" s="69"/>
      <c r="G446" s="70"/>
      <c r="H446" s="47"/>
      <c r="I446" s="71"/>
      <c r="J446" s="35"/>
      <c r="K446" s="35"/>
      <c r="L446" s="35"/>
      <c r="M446" s="3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6.5" customHeight="1">
      <c r="A447" s="15"/>
      <c r="B447" s="54"/>
      <c r="C447" s="52"/>
      <c r="D447" s="67"/>
      <c r="E447" s="68"/>
      <c r="F447" s="69"/>
      <c r="G447" s="70"/>
      <c r="H447" s="47"/>
      <c r="I447" s="71"/>
      <c r="J447" s="35"/>
      <c r="K447" s="35"/>
      <c r="L447" s="35"/>
      <c r="M447" s="3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ht="16.5" customHeight="1">
      <c r="A448" s="15"/>
      <c r="B448" s="54"/>
      <c r="C448" s="52"/>
      <c r="D448" s="67"/>
      <c r="E448" s="68"/>
      <c r="F448" s="69"/>
      <c r="G448" s="70"/>
      <c r="H448" s="47"/>
      <c r="I448" s="71"/>
      <c r="J448" s="35"/>
      <c r="K448" s="35"/>
      <c r="L448" s="35"/>
      <c r="M448" s="3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6.5" customHeight="1">
      <c r="A449" s="15"/>
      <c r="B449" s="54"/>
      <c r="C449" s="52"/>
      <c r="D449" s="67"/>
      <c r="E449" s="68"/>
      <c r="F449" s="69"/>
      <c r="G449" s="70"/>
      <c r="H449" s="47"/>
      <c r="I449" s="71"/>
      <c r="J449" s="35"/>
      <c r="K449" s="35"/>
      <c r="L449" s="35"/>
      <c r="M449" s="3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ht="16.5" customHeight="1">
      <c r="A450" s="15"/>
      <c r="B450" s="54"/>
      <c r="C450" s="52"/>
      <c r="D450" s="67"/>
      <c r="E450" s="68"/>
      <c r="F450" s="69"/>
      <c r="G450" s="70"/>
      <c r="H450" s="47"/>
      <c r="I450" s="71"/>
      <c r="J450" s="35"/>
      <c r="K450" s="35"/>
      <c r="L450" s="35"/>
      <c r="M450" s="3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ht="16.5" customHeight="1">
      <c r="A451" s="15"/>
      <c r="B451" s="54"/>
      <c r="C451" s="52"/>
      <c r="D451" s="67"/>
      <c r="E451" s="68"/>
      <c r="F451" s="69"/>
      <c r="G451" s="70"/>
      <c r="H451" s="47"/>
      <c r="I451" s="71"/>
      <c r="J451" s="35"/>
      <c r="K451" s="35"/>
      <c r="L451" s="35"/>
      <c r="M451" s="3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ht="16.5" customHeight="1">
      <c r="A452" s="15"/>
      <c r="B452" s="54"/>
      <c r="C452" s="52"/>
      <c r="D452" s="67"/>
      <c r="E452" s="68"/>
      <c r="F452" s="69"/>
      <c r="G452" s="70"/>
      <c r="H452" s="47"/>
      <c r="I452" s="71"/>
      <c r="J452" s="35"/>
      <c r="K452" s="35"/>
      <c r="L452" s="35"/>
      <c r="M452" s="3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ht="16.5" customHeight="1">
      <c r="A453" s="15"/>
      <c r="B453" s="54"/>
      <c r="C453" s="52"/>
      <c r="D453" s="67"/>
      <c r="E453" s="68"/>
      <c r="F453" s="69"/>
      <c r="G453" s="70"/>
      <c r="H453" s="47"/>
      <c r="I453" s="71"/>
      <c r="J453" s="35"/>
      <c r="K453" s="35"/>
      <c r="L453" s="35"/>
      <c r="M453" s="3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ht="16.5" customHeight="1">
      <c r="A454" s="15"/>
      <c r="B454" s="54"/>
      <c r="C454" s="52"/>
      <c r="D454" s="67"/>
      <c r="E454" s="68"/>
      <c r="F454" s="69"/>
      <c r="G454" s="70"/>
      <c r="H454" s="47"/>
      <c r="I454" s="71"/>
      <c r="J454" s="35"/>
      <c r="K454" s="35"/>
      <c r="L454" s="35"/>
      <c r="M454" s="3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ht="16.5" customHeight="1">
      <c r="A455" s="15"/>
      <c r="B455" s="54"/>
      <c r="C455" s="52"/>
      <c r="D455" s="67"/>
      <c r="E455" s="68"/>
      <c r="F455" s="69"/>
      <c r="G455" s="70"/>
      <c r="H455" s="47"/>
      <c r="I455" s="71"/>
      <c r="J455" s="35"/>
      <c r="K455" s="35"/>
      <c r="L455" s="35"/>
      <c r="M455" s="3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ht="16.5" customHeight="1">
      <c r="A456" s="15"/>
      <c r="B456" s="54"/>
      <c r="C456" s="52"/>
      <c r="D456" s="67"/>
      <c r="E456" s="68"/>
      <c r="F456" s="69"/>
      <c r="G456" s="70"/>
      <c r="H456" s="47"/>
      <c r="I456" s="71"/>
      <c r="J456" s="35"/>
      <c r="K456" s="35"/>
      <c r="L456" s="35"/>
      <c r="M456" s="3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6.5" customHeight="1">
      <c r="A457" s="15"/>
      <c r="B457" s="54"/>
      <c r="C457" s="52"/>
      <c r="D457" s="67"/>
      <c r="E457" s="68"/>
      <c r="F457" s="69"/>
      <c r="G457" s="70"/>
      <c r="H457" s="47"/>
      <c r="I457" s="71"/>
      <c r="J457" s="35"/>
      <c r="K457" s="35"/>
      <c r="L457" s="35"/>
      <c r="M457" s="3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6.5" customHeight="1">
      <c r="A458" s="15"/>
      <c r="B458" s="54"/>
      <c r="C458" s="52"/>
      <c r="D458" s="67"/>
      <c r="E458" s="68"/>
      <c r="F458" s="69"/>
      <c r="G458" s="70"/>
      <c r="H458" s="47"/>
      <c r="I458" s="71"/>
      <c r="J458" s="35"/>
      <c r="K458" s="35"/>
      <c r="L458" s="35"/>
      <c r="M458" s="3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ht="16.5" customHeight="1">
      <c r="A459" s="15"/>
      <c r="B459" s="54"/>
      <c r="C459" s="52"/>
      <c r="D459" s="67"/>
      <c r="E459" s="68"/>
      <c r="F459" s="69"/>
      <c r="G459" s="70"/>
      <c r="H459" s="47"/>
      <c r="I459" s="71"/>
      <c r="J459" s="35"/>
      <c r="K459" s="35"/>
      <c r="L459" s="35"/>
      <c r="M459" s="3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6.5" customHeight="1">
      <c r="A460" s="15"/>
      <c r="B460" s="54"/>
      <c r="C460" s="52"/>
      <c r="D460" s="67"/>
      <c r="E460" s="68"/>
      <c r="F460" s="69"/>
      <c r="G460" s="70"/>
      <c r="H460" s="47"/>
      <c r="I460" s="71"/>
      <c r="J460" s="35"/>
      <c r="K460" s="35"/>
      <c r="L460" s="35"/>
      <c r="M460" s="3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6.5" customHeight="1">
      <c r="A461" s="15"/>
      <c r="B461" s="54"/>
      <c r="C461" s="52"/>
      <c r="D461" s="67"/>
      <c r="E461" s="68"/>
      <c r="F461" s="69"/>
      <c r="G461" s="70"/>
      <c r="H461" s="47"/>
      <c r="I461" s="71"/>
      <c r="J461" s="35"/>
      <c r="K461" s="35"/>
      <c r="L461" s="35"/>
      <c r="M461" s="3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6.5" customHeight="1">
      <c r="A462" s="15"/>
      <c r="B462" s="54"/>
      <c r="C462" s="52"/>
      <c r="D462" s="67"/>
      <c r="E462" s="68"/>
      <c r="F462" s="69"/>
      <c r="G462" s="70"/>
      <c r="H462" s="47"/>
      <c r="I462" s="71"/>
      <c r="J462" s="35"/>
      <c r="K462" s="35"/>
      <c r="L462" s="35"/>
      <c r="M462" s="3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ht="16.5" customHeight="1">
      <c r="A463" s="15"/>
      <c r="B463" s="54"/>
      <c r="C463" s="52"/>
      <c r="D463" s="67"/>
      <c r="E463" s="68"/>
      <c r="F463" s="69"/>
      <c r="G463" s="70"/>
      <c r="H463" s="47"/>
      <c r="I463" s="71"/>
      <c r="J463" s="35"/>
      <c r="K463" s="35"/>
      <c r="L463" s="35"/>
      <c r="M463" s="3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6.5" customHeight="1">
      <c r="A464" s="15"/>
      <c r="B464" s="54"/>
      <c r="C464" s="52"/>
      <c r="D464" s="67"/>
      <c r="E464" s="68"/>
      <c r="F464" s="69"/>
      <c r="G464" s="70"/>
      <c r="H464" s="47"/>
      <c r="I464" s="71"/>
      <c r="J464" s="35"/>
      <c r="K464" s="35"/>
      <c r="L464" s="35"/>
      <c r="M464" s="3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ht="16.5" customHeight="1">
      <c r="A465" s="15"/>
      <c r="B465" s="54"/>
      <c r="C465" s="52"/>
      <c r="D465" s="67"/>
      <c r="E465" s="68"/>
      <c r="F465" s="69"/>
      <c r="G465" s="70"/>
      <c r="H465" s="47"/>
      <c r="I465" s="71"/>
      <c r="J465" s="35"/>
      <c r="K465" s="35"/>
      <c r="L465" s="35"/>
      <c r="M465" s="3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6.5" customHeight="1">
      <c r="A466" s="15"/>
      <c r="B466" s="54"/>
      <c r="C466" s="52"/>
      <c r="D466" s="67"/>
      <c r="E466" s="68"/>
      <c r="F466" s="69"/>
      <c r="G466" s="70"/>
      <c r="H466" s="47"/>
      <c r="I466" s="71"/>
      <c r="J466" s="35"/>
      <c r="K466" s="35"/>
      <c r="L466" s="35"/>
      <c r="M466" s="3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ht="16.5" customHeight="1">
      <c r="A467" s="15"/>
      <c r="B467" s="54"/>
      <c r="C467" s="52"/>
      <c r="D467" s="67"/>
      <c r="E467" s="68"/>
      <c r="F467" s="69"/>
      <c r="G467" s="70"/>
      <c r="H467" s="47"/>
      <c r="I467" s="71"/>
      <c r="J467" s="35"/>
      <c r="K467" s="35"/>
      <c r="L467" s="35"/>
      <c r="M467" s="3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6.5" customHeight="1">
      <c r="A468" s="15"/>
      <c r="B468" s="54"/>
      <c r="C468" s="52"/>
      <c r="D468" s="67"/>
      <c r="E468" s="68"/>
      <c r="F468" s="69"/>
      <c r="G468" s="70"/>
      <c r="H468" s="47"/>
      <c r="I468" s="71"/>
      <c r="J468" s="35"/>
      <c r="K468" s="35"/>
      <c r="L468" s="35"/>
      <c r="M468" s="3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ht="16.5" customHeight="1">
      <c r="A469" s="15"/>
      <c r="B469" s="54"/>
      <c r="C469" s="52"/>
      <c r="D469" s="67"/>
      <c r="E469" s="68"/>
      <c r="F469" s="69"/>
      <c r="G469" s="70"/>
      <c r="H469" s="47"/>
      <c r="I469" s="71"/>
      <c r="J469" s="35"/>
      <c r="K469" s="35"/>
      <c r="L469" s="35"/>
      <c r="M469" s="3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ht="16.5" customHeight="1">
      <c r="A470" s="15"/>
      <c r="B470" s="54"/>
      <c r="C470" s="52"/>
      <c r="D470" s="67"/>
      <c r="E470" s="68"/>
      <c r="F470" s="69"/>
      <c r="G470" s="70"/>
      <c r="H470" s="47"/>
      <c r="I470" s="71"/>
      <c r="J470" s="35"/>
      <c r="K470" s="35"/>
      <c r="L470" s="35"/>
      <c r="M470" s="3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6.5" customHeight="1">
      <c r="A471" s="15"/>
      <c r="B471" s="54"/>
      <c r="C471" s="52"/>
      <c r="D471" s="67"/>
      <c r="E471" s="68"/>
      <c r="F471" s="69"/>
      <c r="G471" s="70"/>
      <c r="H471" s="47"/>
      <c r="I471" s="71"/>
      <c r="J471" s="35"/>
      <c r="K471" s="35"/>
      <c r="L471" s="35"/>
      <c r="M471" s="3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6.5" customHeight="1">
      <c r="A472" s="15"/>
      <c r="B472" s="54"/>
      <c r="C472" s="52"/>
      <c r="D472" s="67"/>
      <c r="E472" s="68"/>
      <c r="F472" s="69"/>
      <c r="G472" s="70"/>
      <c r="H472" s="47"/>
      <c r="I472" s="71"/>
      <c r="J472" s="35"/>
      <c r="K472" s="35"/>
      <c r="L472" s="35"/>
      <c r="M472" s="3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6.5" customHeight="1">
      <c r="A473" s="15"/>
      <c r="B473" s="54"/>
      <c r="C473" s="52"/>
      <c r="D473" s="67"/>
      <c r="E473" s="68"/>
      <c r="F473" s="69"/>
      <c r="G473" s="70"/>
      <c r="H473" s="47"/>
      <c r="I473" s="71"/>
      <c r="J473" s="35"/>
      <c r="K473" s="35"/>
      <c r="L473" s="35"/>
      <c r="M473" s="3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6.5" customHeight="1">
      <c r="A474" s="15"/>
      <c r="B474" s="54"/>
      <c r="C474" s="52"/>
      <c r="D474" s="67"/>
      <c r="E474" s="68"/>
      <c r="F474" s="69"/>
      <c r="G474" s="70"/>
      <c r="H474" s="47"/>
      <c r="I474" s="71"/>
      <c r="J474" s="35"/>
      <c r="K474" s="35"/>
      <c r="L474" s="35"/>
      <c r="M474" s="3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6.5" customHeight="1">
      <c r="A475" s="15"/>
      <c r="B475" s="54"/>
      <c r="C475" s="52"/>
      <c r="D475" s="67"/>
      <c r="E475" s="68"/>
      <c r="F475" s="69"/>
      <c r="G475" s="70"/>
      <c r="H475" s="47"/>
      <c r="I475" s="71"/>
      <c r="J475" s="35"/>
      <c r="K475" s="35"/>
      <c r="L475" s="35"/>
      <c r="M475" s="3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6.5" customHeight="1">
      <c r="A476" s="15"/>
      <c r="B476" s="54"/>
      <c r="C476" s="52"/>
      <c r="D476" s="67"/>
      <c r="E476" s="68"/>
      <c r="F476" s="69"/>
      <c r="G476" s="70"/>
      <c r="H476" s="47"/>
      <c r="I476" s="71"/>
      <c r="J476" s="35"/>
      <c r="K476" s="35"/>
      <c r="L476" s="35"/>
      <c r="M476" s="3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ht="16.5" customHeight="1">
      <c r="A477" s="15"/>
      <c r="B477" s="54"/>
      <c r="C477" s="52"/>
      <c r="D477" s="67"/>
      <c r="E477" s="68"/>
      <c r="F477" s="69"/>
      <c r="G477" s="70"/>
      <c r="H477" s="47"/>
      <c r="I477" s="71"/>
      <c r="J477" s="35"/>
      <c r="K477" s="35"/>
      <c r="L477" s="35"/>
      <c r="M477" s="3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6.5" customHeight="1">
      <c r="A478" s="15"/>
      <c r="B478" s="54"/>
      <c r="C478" s="52"/>
      <c r="D478" s="67"/>
      <c r="E478" s="68"/>
      <c r="F478" s="69"/>
      <c r="G478" s="70"/>
      <c r="H478" s="47"/>
      <c r="I478" s="71"/>
      <c r="J478" s="35"/>
      <c r="K478" s="35"/>
      <c r="L478" s="35"/>
      <c r="M478" s="3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6.5" customHeight="1">
      <c r="A479" s="15"/>
      <c r="B479" s="54"/>
      <c r="C479" s="52"/>
      <c r="D479" s="67"/>
      <c r="E479" s="68"/>
      <c r="F479" s="69"/>
      <c r="G479" s="70"/>
      <c r="H479" s="47"/>
      <c r="I479" s="71"/>
      <c r="J479" s="35"/>
      <c r="K479" s="35"/>
      <c r="L479" s="35"/>
      <c r="M479" s="3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6.5" customHeight="1">
      <c r="A480" s="15"/>
      <c r="B480" s="54"/>
      <c r="C480" s="52"/>
      <c r="D480" s="67"/>
      <c r="E480" s="68"/>
      <c r="F480" s="69"/>
      <c r="G480" s="70"/>
      <c r="H480" s="47"/>
      <c r="I480" s="71"/>
      <c r="J480" s="35"/>
      <c r="K480" s="35"/>
      <c r="L480" s="35"/>
      <c r="M480" s="3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6.5" customHeight="1">
      <c r="A481" s="15"/>
      <c r="B481" s="54"/>
      <c r="C481" s="52"/>
      <c r="D481" s="67"/>
      <c r="E481" s="68"/>
      <c r="F481" s="69"/>
      <c r="G481" s="70"/>
      <c r="H481" s="47"/>
      <c r="I481" s="71"/>
      <c r="J481" s="35"/>
      <c r="K481" s="35"/>
      <c r="L481" s="35"/>
      <c r="M481" s="3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ht="16.5" customHeight="1">
      <c r="A482" s="15"/>
      <c r="B482" s="54"/>
      <c r="C482" s="52"/>
      <c r="D482" s="67"/>
      <c r="E482" s="68"/>
      <c r="F482" s="69"/>
      <c r="G482" s="70"/>
      <c r="H482" s="47"/>
      <c r="I482" s="71"/>
      <c r="J482" s="35"/>
      <c r="K482" s="35"/>
      <c r="L482" s="35"/>
      <c r="M482" s="3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ht="16.5" customHeight="1">
      <c r="A483" s="15"/>
      <c r="B483" s="54"/>
      <c r="C483" s="52"/>
      <c r="D483" s="67"/>
      <c r="E483" s="68"/>
      <c r="F483" s="69"/>
      <c r="G483" s="70"/>
      <c r="H483" s="47"/>
      <c r="I483" s="71"/>
      <c r="J483" s="35"/>
      <c r="K483" s="35"/>
      <c r="L483" s="35"/>
      <c r="M483" s="3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6.5" customHeight="1">
      <c r="A484" s="15"/>
      <c r="B484" s="54"/>
      <c r="C484" s="52"/>
      <c r="D484" s="67"/>
      <c r="E484" s="68"/>
      <c r="F484" s="69"/>
      <c r="G484" s="70"/>
      <c r="H484" s="47"/>
      <c r="I484" s="71"/>
      <c r="J484" s="35"/>
      <c r="K484" s="35"/>
      <c r="L484" s="35"/>
      <c r="M484" s="3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ht="16.5" customHeight="1">
      <c r="A485" s="15"/>
      <c r="B485" s="54"/>
      <c r="C485" s="52"/>
      <c r="D485" s="67"/>
      <c r="E485" s="68"/>
      <c r="F485" s="69"/>
      <c r="G485" s="70"/>
      <c r="H485" s="47"/>
      <c r="I485" s="71"/>
      <c r="J485" s="35"/>
      <c r="K485" s="35"/>
      <c r="L485" s="35"/>
      <c r="M485" s="3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6.5" customHeight="1">
      <c r="A486" s="15"/>
      <c r="B486" s="54"/>
      <c r="C486" s="52"/>
      <c r="D486" s="67"/>
      <c r="E486" s="68"/>
      <c r="F486" s="69"/>
      <c r="G486" s="70"/>
      <c r="H486" s="47"/>
      <c r="I486" s="71"/>
      <c r="J486" s="35"/>
      <c r="K486" s="35"/>
      <c r="L486" s="35"/>
      <c r="M486" s="3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6.5" customHeight="1">
      <c r="A487" s="15"/>
      <c r="B487" s="54"/>
      <c r="C487" s="52"/>
      <c r="D487" s="67"/>
      <c r="E487" s="68"/>
      <c r="F487" s="69"/>
      <c r="G487" s="70"/>
      <c r="H487" s="47"/>
      <c r="I487" s="71"/>
      <c r="J487" s="35"/>
      <c r="K487" s="35"/>
      <c r="L487" s="35"/>
      <c r="M487" s="3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ht="16.5" customHeight="1">
      <c r="A488" s="15"/>
      <c r="B488" s="54"/>
      <c r="C488" s="52"/>
      <c r="D488" s="67"/>
      <c r="E488" s="68"/>
      <c r="F488" s="69"/>
      <c r="G488" s="70"/>
      <c r="H488" s="47"/>
      <c r="I488" s="71"/>
      <c r="J488" s="35"/>
      <c r="K488" s="35"/>
      <c r="L488" s="35"/>
      <c r="M488" s="3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6.5" customHeight="1">
      <c r="A489" s="15"/>
      <c r="B489" s="54"/>
      <c r="C489" s="52"/>
      <c r="D489" s="67"/>
      <c r="E489" s="68"/>
      <c r="F489" s="69"/>
      <c r="G489" s="70"/>
      <c r="H489" s="47"/>
      <c r="I489" s="71"/>
      <c r="J489" s="35"/>
      <c r="K489" s="35"/>
      <c r="L489" s="35"/>
      <c r="M489" s="3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6.5" customHeight="1">
      <c r="A490" s="15"/>
      <c r="B490" s="54"/>
      <c r="C490" s="52"/>
      <c r="D490" s="67"/>
      <c r="E490" s="68"/>
      <c r="F490" s="69"/>
      <c r="G490" s="70"/>
      <c r="H490" s="47"/>
      <c r="I490" s="71"/>
      <c r="J490" s="35"/>
      <c r="K490" s="35"/>
      <c r="L490" s="35"/>
      <c r="M490" s="3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ht="16.5" customHeight="1">
      <c r="A491" s="15"/>
      <c r="B491" s="54"/>
      <c r="C491" s="52"/>
      <c r="D491" s="67"/>
      <c r="E491" s="68"/>
      <c r="F491" s="69"/>
      <c r="G491" s="70"/>
      <c r="H491" s="47"/>
      <c r="I491" s="71"/>
      <c r="J491" s="35"/>
      <c r="K491" s="35"/>
      <c r="L491" s="35"/>
      <c r="M491" s="3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6.5" customHeight="1">
      <c r="A492" s="15"/>
      <c r="B492" s="54"/>
      <c r="C492" s="52"/>
      <c r="D492" s="67"/>
      <c r="E492" s="68"/>
      <c r="F492" s="69"/>
      <c r="G492" s="70"/>
      <c r="H492" s="47"/>
      <c r="I492" s="71"/>
      <c r="J492" s="35"/>
      <c r="K492" s="35"/>
      <c r="L492" s="35"/>
      <c r="M492" s="3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ht="16.5" customHeight="1">
      <c r="A493" s="15"/>
      <c r="B493" s="54"/>
      <c r="C493" s="52"/>
      <c r="D493" s="67"/>
      <c r="E493" s="68"/>
      <c r="F493" s="69"/>
      <c r="G493" s="70"/>
      <c r="H493" s="47"/>
      <c r="I493" s="71"/>
      <c r="J493" s="35"/>
      <c r="K493" s="35"/>
      <c r="L493" s="35"/>
      <c r="M493" s="3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ht="16.5" customHeight="1">
      <c r="A494" s="15"/>
      <c r="B494" s="54"/>
      <c r="C494" s="52"/>
      <c r="D494" s="67"/>
      <c r="E494" s="68"/>
      <c r="F494" s="69"/>
      <c r="G494" s="70"/>
      <c r="H494" s="47"/>
      <c r="I494" s="71"/>
      <c r="J494" s="35"/>
      <c r="K494" s="35"/>
      <c r="L494" s="35"/>
      <c r="M494" s="3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ht="16.5" customHeight="1">
      <c r="A495" s="15"/>
      <c r="B495" s="54"/>
      <c r="C495" s="52"/>
      <c r="D495" s="67"/>
      <c r="E495" s="68"/>
      <c r="F495" s="69"/>
      <c r="G495" s="70"/>
      <c r="H495" s="47"/>
      <c r="I495" s="71"/>
      <c r="J495" s="35"/>
      <c r="K495" s="35"/>
      <c r="L495" s="35"/>
      <c r="M495" s="3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6.5" customHeight="1">
      <c r="A496" s="15"/>
      <c r="B496" s="54"/>
      <c r="C496" s="52"/>
      <c r="D496" s="67"/>
      <c r="E496" s="68"/>
      <c r="F496" s="69"/>
      <c r="G496" s="70"/>
      <c r="H496" s="47"/>
      <c r="I496" s="71"/>
      <c r="J496" s="35"/>
      <c r="K496" s="35"/>
      <c r="L496" s="35"/>
      <c r="M496" s="3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ht="16.5" customHeight="1">
      <c r="A497" s="15"/>
      <c r="B497" s="54"/>
      <c r="C497" s="52"/>
      <c r="D497" s="67"/>
      <c r="E497" s="68"/>
      <c r="F497" s="69"/>
      <c r="G497" s="70"/>
      <c r="H497" s="47"/>
      <c r="I497" s="71"/>
      <c r="J497" s="35"/>
      <c r="K497" s="35"/>
      <c r="L497" s="35"/>
      <c r="M497" s="3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ht="16.5" customHeight="1">
      <c r="A498" s="15"/>
      <c r="B498" s="54"/>
      <c r="C498" s="52"/>
      <c r="D498" s="67"/>
      <c r="E498" s="68"/>
      <c r="F498" s="69"/>
      <c r="G498" s="70"/>
      <c r="H498" s="47"/>
      <c r="I498" s="71"/>
      <c r="J498" s="35"/>
      <c r="K498" s="35"/>
      <c r="L498" s="35"/>
      <c r="M498" s="3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ht="16.5" customHeight="1">
      <c r="A499" s="15"/>
      <c r="B499" s="54"/>
      <c r="C499" s="52"/>
      <c r="D499" s="67"/>
      <c r="E499" s="68"/>
      <c r="F499" s="69"/>
      <c r="G499" s="70"/>
      <c r="H499" s="47"/>
      <c r="I499" s="71"/>
      <c r="J499" s="35"/>
      <c r="K499" s="35"/>
      <c r="L499" s="35"/>
      <c r="M499" s="3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ht="16.5" customHeight="1">
      <c r="A500" s="15"/>
      <c r="B500" s="54"/>
      <c r="C500" s="52"/>
      <c r="D500" s="67"/>
      <c r="E500" s="68"/>
      <c r="F500" s="69"/>
      <c r="G500" s="70"/>
      <c r="H500" s="47"/>
      <c r="I500" s="71"/>
      <c r="J500" s="35"/>
      <c r="K500" s="35"/>
      <c r="L500" s="35"/>
      <c r="M500" s="3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5.75" customHeight="1">
      <c r="G501" s="96"/>
    </row>
    <row r="502" ht="15.75" customHeight="1">
      <c r="G502" s="97"/>
    </row>
    <row r="503" ht="15.75" customHeight="1">
      <c r="G503" s="97"/>
    </row>
    <row r="504" ht="15.75" customHeight="1">
      <c r="G504" s="97"/>
    </row>
    <row r="505" ht="15.75" customHeight="1">
      <c r="G505" s="97"/>
    </row>
    <row r="506" ht="15.75" customHeight="1">
      <c r="G506" s="97"/>
    </row>
    <row r="507" ht="15.75" customHeight="1">
      <c r="G507" s="97"/>
    </row>
    <row r="508" ht="15.75" customHeight="1">
      <c r="G508" s="97"/>
    </row>
    <row r="509" ht="15.75" customHeight="1">
      <c r="G509" s="97"/>
    </row>
    <row r="510" ht="15.75" customHeight="1">
      <c r="G510" s="97"/>
    </row>
    <row r="511" ht="15.75" customHeight="1">
      <c r="G511" s="97"/>
    </row>
    <row r="512" ht="15.75" customHeight="1">
      <c r="G512" s="97"/>
    </row>
    <row r="513" ht="15.75" customHeight="1">
      <c r="G513" s="97"/>
    </row>
    <row r="514" ht="15.75" customHeight="1">
      <c r="G514" s="97"/>
    </row>
    <row r="515" ht="15.75" customHeight="1">
      <c r="G515" s="97"/>
    </row>
    <row r="516" ht="15.75" customHeight="1">
      <c r="G516" s="97"/>
    </row>
    <row r="517" ht="15.75" customHeight="1">
      <c r="G517" s="97"/>
    </row>
    <row r="518" ht="15.75" customHeight="1">
      <c r="G518" s="97"/>
    </row>
    <row r="519" ht="15.75" customHeight="1">
      <c r="G519" s="97"/>
    </row>
    <row r="520" ht="15.75" customHeight="1">
      <c r="G520" s="97"/>
    </row>
    <row r="521" ht="15.75" customHeight="1">
      <c r="G521" s="97"/>
    </row>
    <row r="522" ht="15.75" customHeight="1">
      <c r="G522" s="97"/>
    </row>
    <row r="523" ht="15.75" customHeight="1">
      <c r="G523" s="97"/>
    </row>
    <row r="524" ht="15.75" customHeight="1">
      <c r="G524" s="97"/>
    </row>
    <row r="525" ht="15.75" customHeight="1">
      <c r="G525" s="97"/>
    </row>
    <row r="526" ht="15.75" customHeight="1">
      <c r="G526" s="97"/>
    </row>
    <row r="527" ht="15.75" customHeight="1">
      <c r="G527" s="97"/>
    </row>
    <row r="528" ht="15.75" customHeight="1">
      <c r="G528" s="97"/>
    </row>
    <row r="529" ht="15.75" customHeight="1">
      <c r="G529" s="97"/>
    </row>
    <row r="530" ht="15.75" customHeight="1">
      <c r="G530" s="97"/>
    </row>
    <row r="531" ht="15.75" customHeight="1">
      <c r="G531" s="97"/>
    </row>
    <row r="532" ht="15.75" customHeight="1">
      <c r="G532" s="97"/>
    </row>
    <row r="533" ht="15.75" customHeight="1">
      <c r="G533" s="97"/>
    </row>
    <row r="534" ht="15.75" customHeight="1">
      <c r="G534" s="97"/>
    </row>
    <row r="535" ht="15.75" customHeight="1">
      <c r="G535" s="97"/>
    </row>
    <row r="536" ht="15.75" customHeight="1">
      <c r="G536" s="97"/>
    </row>
    <row r="537" ht="15.75" customHeight="1">
      <c r="G537" s="97"/>
    </row>
    <row r="538" ht="15.75" customHeight="1">
      <c r="G538" s="97"/>
    </row>
    <row r="539" ht="15.75" customHeight="1">
      <c r="G539" s="97"/>
    </row>
    <row r="540" ht="15.75" customHeight="1">
      <c r="G540" s="97"/>
    </row>
    <row r="541" ht="15.75" customHeight="1">
      <c r="G541" s="97"/>
    </row>
    <row r="542" ht="15.75" customHeight="1">
      <c r="G542" s="97"/>
    </row>
    <row r="543" ht="15.75" customHeight="1">
      <c r="G543" s="97"/>
    </row>
    <row r="544" ht="15.75" customHeight="1">
      <c r="G544" s="97"/>
    </row>
    <row r="545" ht="15.75" customHeight="1">
      <c r="G545" s="97"/>
    </row>
    <row r="546" ht="15.75" customHeight="1">
      <c r="G546" s="97"/>
    </row>
    <row r="547" ht="15.75" customHeight="1">
      <c r="G547" s="97"/>
    </row>
    <row r="548" ht="15.75" customHeight="1">
      <c r="G548" s="97"/>
    </row>
    <row r="549" ht="15.75" customHeight="1">
      <c r="G549" s="97"/>
    </row>
    <row r="550" ht="15.75" customHeight="1">
      <c r="G550" s="97"/>
    </row>
    <row r="551" ht="15.75" customHeight="1">
      <c r="G551" s="97"/>
    </row>
    <row r="552" ht="15.75" customHeight="1">
      <c r="G552" s="97"/>
    </row>
    <row r="553" ht="15.75" customHeight="1">
      <c r="G553" s="97"/>
    </row>
    <row r="554" ht="15.75" customHeight="1">
      <c r="G554" s="97"/>
    </row>
    <row r="555" ht="15.75" customHeight="1">
      <c r="G555" s="97"/>
    </row>
    <row r="556" ht="15.75" customHeight="1">
      <c r="G556" s="97"/>
    </row>
    <row r="557" ht="15.75" customHeight="1">
      <c r="G557" s="97"/>
    </row>
    <row r="558" ht="15.75" customHeight="1">
      <c r="G558" s="97"/>
    </row>
    <row r="559" ht="15.75" customHeight="1">
      <c r="G559" s="97"/>
    </row>
    <row r="560" ht="15.75" customHeight="1">
      <c r="G560" s="97"/>
    </row>
    <row r="561" ht="15.75" customHeight="1">
      <c r="G561" s="97"/>
    </row>
    <row r="562" ht="15.75" customHeight="1">
      <c r="G562" s="97"/>
    </row>
    <row r="563" ht="15.75" customHeight="1">
      <c r="G563" s="97"/>
    </row>
    <row r="564" ht="15.75" customHeight="1">
      <c r="G564" s="97"/>
    </row>
    <row r="565" ht="15.75" customHeight="1">
      <c r="G565" s="97"/>
    </row>
    <row r="566" ht="15.75" customHeight="1">
      <c r="G566" s="97"/>
    </row>
    <row r="567" ht="15.75" customHeight="1">
      <c r="G567" s="97"/>
    </row>
    <row r="568" ht="15.75" customHeight="1">
      <c r="G568" s="97"/>
    </row>
    <row r="569" ht="15.75" customHeight="1">
      <c r="G569" s="97"/>
    </row>
    <row r="570" ht="15.75" customHeight="1">
      <c r="G570" s="97"/>
    </row>
    <row r="571" ht="15.75" customHeight="1">
      <c r="G571" s="97"/>
    </row>
    <row r="572" ht="15.75" customHeight="1">
      <c r="G572" s="97"/>
    </row>
    <row r="573" ht="15.75" customHeight="1">
      <c r="G573" s="97"/>
    </row>
    <row r="574" ht="15.75" customHeight="1">
      <c r="G574" s="97"/>
    </row>
    <row r="575" ht="15.75" customHeight="1">
      <c r="G575" s="97"/>
    </row>
    <row r="576" ht="15.75" customHeight="1">
      <c r="G576" s="97"/>
    </row>
    <row r="577" ht="15.75" customHeight="1">
      <c r="G577" s="97"/>
    </row>
    <row r="578" ht="15.75" customHeight="1">
      <c r="G578" s="97"/>
    </row>
    <row r="579" ht="15.75" customHeight="1">
      <c r="G579" s="97"/>
    </row>
    <row r="580" ht="15.75" customHeight="1">
      <c r="G580" s="97"/>
    </row>
    <row r="581" ht="15.75" customHeight="1">
      <c r="G581" s="97"/>
    </row>
    <row r="582" ht="15.75" customHeight="1">
      <c r="G582" s="97"/>
    </row>
    <row r="583" ht="15.75" customHeight="1">
      <c r="G583" s="97"/>
    </row>
    <row r="584" ht="15.75" customHeight="1">
      <c r="G584" s="97"/>
    </row>
    <row r="585" ht="15.75" customHeight="1">
      <c r="G585" s="97"/>
    </row>
    <row r="586" ht="15.75" customHeight="1">
      <c r="G586" s="97"/>
    </row>
    <row r="587" ht="15.75" customHeight="1">
      <c r="G587" s="97"/>
    </row>
    <row r="588" ht="15.75" customHeight="1">
      <c r="G588" s="97"/>
    </row>
    <row r="589" ht="15.75" customHeight="1">
      <c r="G589" s="97"/>
    </row>
    <row r="590" ht="15.75" customHeight="1">
      <c r="G590" s="97"/>
    </row>
    <row r="591" ht="15.75" customHeight="1">
      <c r="G591" s="97"/>
    </row>
    <row r="592" ht="15.75" customHeight="1">
      <c r="G592" s="97"/>
    </row>
    <row r="593" ht="15.75" customHeight="1">
      <c r="G593" s="97"/>
    </row>
    <row r="594" ht="15.75" customHeight="1">
      <c r="G594" s="97"/>
    </row>
    <row r="595" ht="15.75" customHeight="1">
      <c r="G595" s="97"/>
    </row>
    <row r="596" ht="15.75" customHeight="1">
      <c r="G596" s="97"/>
    </row>
    <row r="597" ht="15.75" customHeight="1">
      <c r="G597" s="97"/>
    </row>
    <row r="598" ht="15.75" customHeight="1">
      <c r="G598" s="97"/>
    </row>
    <row r="599" ht="15.75" customHeight="1">
      <c r="G599" s="97"/>
    </row>
    <row r="600" ht="15.75" customHeight="1">
      <c r="G600" s="97"/>
    </row>
    <row r="601" ht="15.75" customHeight="1">
      <c r="G601" s="97"/>
    </row>
    <row r="602" ht="15.75" customHeight="1">
      <c r="G602" s="97"/>
    </row>
    <row r="603" ht="15.75" customHeight="1">
      <c r="G603" s="97"/>
    </row>
    <row r="604" ht="15.75" customHeight="1">
      <c r="G604" s="97"/>
    </row>
    <row r="605" ht="15.75" customHeight="1">
      <c r="G605" s="97"/>
    </row>
    <row r="606" ht="15.75" customHeight="1">
      <c r="G606" s="97"/>
    </row>
    <row r="607" ht="15.75" customHeight="1">
      <c r="G607" s="97"/>
    </row>
    <row r="608" ht="15.75" customHeight="1">
      <c r="G608" s="97"/>
    </row>
    <row r="609" ht="15.75" customHeight="1">
      <c r="G609" s="97"/>
    </row>
    <row r="610" ht="15.75" customHeight="1">
      <c r="G610" s="97"/>
    </row>
    <row r="611" ht="15.75" customHeight="1">
      <c r="G611" s="97"/>
    </row>
    <row r="612" ht="15.75" customHeight="1">
      <c r="G612" s="97"/>
    </row>
    <row r="613" ht="15.75" customHeight="1">
      <c r="G613" s="97"/>
    </row>
    <row r="614" ht="15.75" customHeight="1">
      <c r="G614" s="97"/>
    </row>
    <row r="615" ht="15.75" customHeight="1">
      <c r="G615" s="97"/>
    </row>
    <row r="616" ht="15.75" customHeight="1">
      <c r="G616" s="97"/>
    </row>
    <row r="617" ht="15.75" customHeight="1">
      <c r="G617" s="97"/>
    </row>
    <row r="618" ht="15.75" customHeight="1">
      <c r="G618" s="97"/>
    </row>
    <row r="619" ht="15.75" customHeight="1">
      <c r="G619" s="97"/>
    </row>
    <row r="620" ht="15.75" customHeight="1">
      <c r="G620" s="97"/>
    </row>
    <row r="621" ht="15.75" customHeight="1">
      <c r="G621" s="97"/>
    </row>
    <row r="622" ht="15.75" customHeight="1">
      <c r="G622" s="97"/>
    </row>
    <row r="623" ht="15.75" customHeight="1">
      <c r="G623" s="97"/>
    </row>
    <row r="624" ht="15.75" customHeight="1">
      <c r="G624" s="97"/>
    </row>
    <row r="625" ht="15.75" customHeight="1">
      <c r="G625" s="97"/>
    </row>
    <row r="626" ht="15.75" customHeight="1">
      <c r="G626" s="97"/>
    </row>
    <row r="627" ht="15.75" customHeight="1">
      <c r="G627" s="97"/>
    </row>
    <row r="628" ht="15.75" customHeight="1">
      <c r="G628" s="97"/>
    </row>
    <row r="629" ht="15.75" customHeight="1">
      <c r="G629" s="97"/>
    </row>
    <row r="630" ht="15.75" customHeight="1">
      <c r="G630" s="97"/>
    </row>
    <row r="631" ht="15.75" customHeight="1">
      <c r="G631" s="97"/>
    </row>
    <row r="632" ht="15.75" customHeight="1">
      <c r="G632" s="97"/>
    </row>
    <row r="633" ht="15.75" customHeight="1">
      <c r="G633" s="97"/>
    </row>
    <row r="634" ht="15.75" customHeight="1">
      <c r="G634" s="97"/>
    </row>
    <row r="635" ht="15.75" customHeight="1">
      <c r="G635" s="97"/>
    </row>
    <row r="636" ht="15.75" customHeight="1">
      <c r="G636" s="97"/>
    </row>
    <row r="637" ht="15.75" customHeight="1">
      <c r="G637" s="97"/>
    </row>
    <row r="638" ht="15.75" customHeight="1">
      <c r="G638" s="97"/>
    </row>
    <row r="639" ht="15.75" customHeight="1">
      <c r="G639" s="97"/>
    </row>
    <row r="640" ht="15.75" customHeight="1">
      <c r="G640" s="97"/>
    </row>
    <row r="641" ht="15.75" customHeight="1">
      <c r="G641" s="97"/>
    </row>
    <row r="642" ht="15.75" customHeight="1">
      <c r="G642" s="97"/>
    </row>
    <row r="643" ht="15.75" customHeight="1">
      <c r="G643" s="97"/>
    </row>
    <row r="644" ht="15.75" customHeight="1">
      <c r="G644" s="97"/>
    </row>
    <row r="645" ht="15.75" customHeight="1">
      <c r="G645" s="97"/>
    </row>
    <row r="646" ht="15.75" customHeight="1">
      <c r="G646" s="97"/>
    </row>
    <row r="647" ht="15.75" customHeight="1">
      <c r="G647" s="97"/>
    </row>
    <row r="648" ht="15.75" customHeight="1">
      <c r="G648" s="97"/>
    </row>
    <row r="649" ht="15.75" customHeight="1">
      <c r="G649" s="97"/>
    </row>
    <row r="650" ht="15.75" customHeight="1">
      <c r="G650" s="97"/>
    </row>
    <row r="651" ht="15.75" customHeight="1">
      <c r="G651" s="97"/>
    </row>
    <row r="652" ht="15.75" customHeight="1">
      <c r="G652" s="97"/>
    </row>
    <row r="653" ht="15.75" customHeight="1">
      <c r="G653" s="97"/>
    </row>
    <row r="654" ht="15.75" customHeight="1">
      <c r="G654" s="97"/>
    </row>
    <row r="655" ht="15.75" customHeight="1">
      <c r="G655" s="97"/>
    </row>
    <row r="656" ht="15.75" customHeight="1">
      <c r="G656" s="97"/>
    </row>
    <row r="657" ht="15.75" customHeight="1">
      <c r="G657" s="97"/>
    </row>
    <row r="658" ht="15.75" customHeight="1">
      <c r="G658" s="97"/>
    </row>
    <row r="659" ht="15.75" customHeight="1">
      <c r="G659" s="97"/>
    </row>
    <row r="660" ht="15.75" customHeight="1">
      <c r="G660" s="97"/>
    </row>
    <row r="661" ht="15.75" customHeight="1">
      <c r="G661" s="97"/>
    </row>
    <row r="662" ht="15.75" customHeight="1">
      <c r="G662" s="97"/>
    </row>
    <row r="663" ht="15.75" customHeight="1">
      <c r="G663" s="97"/>
    </row>
    <row r="664" ht="15.75" customHeight="1">
      <c r="G664" s="97"/>
    </row>
    <row r="665" ht="15.75" customHeight="1">
      <c r="G665" s="97"/>
    </row>
    <row r="666" ht="15.75" customHeight="1">
      <c r="G666" s="97"/>
    </row>
    <row r="667" ht="15.75" customHeight="1">
      <c r="G667" s="97"/>
    </row>
    <row r="668" ht="15.75" customHeight="1">
      <c r="G668" s="97"/>
    </row>
    <row r="669" ht="15.75" customHeight="1">
      <c r="G669" s="97"/>
    </row>
    <row r="670" ht="15.75" customHeight="1">
      <c r="G670" s="97"/>
    </row>
    <row r="671" ht="15.75" customHeight="1">
      <c r="G671" s="97"/>
    </row>
    <row r="672" ht="15.75" customHeight="1">
      <c r="G672" s="97"/>
    </row>
    <row r="673" ht="15.75" customHeight="1">
      <c r="G673" s="97"/>
    </row>
    <row r="674" ht="15.75" customHeight="1">
      <c r="G674" s="97"/>
    </row>
    <row r="675" ht="15.75" customHeight="1">
      <c r="G675" s="97"/>
    </row>
    <row r="676" ht="15.75" customHeight="1">
      <c r="G676" s="97"/>
    </row>
    <row r="677" ht="15.75" customHeight="1">
      <c r="G677" s="97"/>
    </row>
    <row r="678" ht="15.75" customHeight="1">
      <c r="G678" s="97"/>
    </row>
    <row r="679" ht="15.75" customHeight="1">
      <c r="G679" s="97"/>
    </row>
    <row r="680" ht="15.75" customHeight="1">
      <c r="G680" s="97"/>
    </row>
    <row r="681" ht="15.75" customHeight="1">
      <c r="G681" s="97"/>
    </row>
    <row r="682" ht="15.75" customHeight="1">
      <c r="G682" s="97"/>
    </row>
    <row r="683" ht="15.75" customHeight="1">
      <c r="G683" s="97"/>
    </row>
    <row r="684" ht="15.75" customHeight="1">
      <c r="G684" s="97"/>
    </row>
    <row r="685" ht="15.75" customHeight="1">
      <c r="G685" s="97"/>
    </row>
    <row r="686" ht="15.75" customHeight="1">
      <c r="G686" s="97"/>
    </row>
    <row r="687" ht="15.75" customHeight="1">
      <c r="G687" s="97"/>
    </row>
    <row r="688" ht="15.75" customHeight="1">
      <c r="G688" s="97"/>
    </row>
    <row r="689" ht="15.75" customHeight="1">
      <c r="G689" s="97"/>
    </row>
    <row r="690" ht="15.75" customHeight="1">
      <c r="G690" s="97"/>
    </row>
    <row r="691" ht="15.75" customHeight="1">
      <c r="G691" s="97"/>
    </row>
    <row r="692" ht="15.75" customHeight="1">
      <c r="G692" s="97"/>
    </row>
    <row r="693" ht="15.75" customHeight="1">
      <c r="G693" s="97"/>
    </row>
    <row r="694" ht="15.75" customHeight="1">
      <c r="G694" s="97"/>
    </row>
    <row r="695" ht="15.75" customHeight="1">
      <c r="G695" s="97"/>
    </row>
    <row r="696" ht="15.75" customHeight="1">
      <c r="G696" s="97"/>
    </row>
    <row r="697" ht="15.75" customHeight="1">
      <c r="G697" s="97"/>
    </row>
    <row r="698" ht="15.75" customHeight="1">
      <c r="G698" s="97"/>
    </row>
    <row r="699" ht="15.75" customHeight="1">
      <c r="G699" s="97"/>
    </row>
    <row r="700" ht="15.75" customHeight="1">
      <c r="G700" s="97"/>
    </row>
    <row r="701" ht="15.75" customHeight="1">
      <c r="G701" s="97"/>
    </row>
    <row r="702" ht="15.75" customHeight="1">
      <c r="G702" s="97"/>
    </row>
    <row r="703" ht="15.75" customHeight="1">
      <c r="G703" s="97"/>
    </row>
    <row r="704" ht="15.75" customHeight="1">
      <c r="G704" s="97"/>
    </row>
    <row r="705" ht="15.75" customHeight="1">
      <c r="G705" s="97"/>
    </row>
    <row r="706" ht="15.75" customHeight="1">
      <c r="G706" s="97"/>
    </row>
    <row r="707" ht="15.75" customHeight="1">
      <c r="G707" s="97"/>
    </row>
    <row r="708" ht="15.75" customHeight="1">
      <c r="G708" s="97"/>
    </row>
    <row r="709" ht="15.75" customHeight="1">
      <c r="G709" s="97"/>
    </row>
    <row r="710" ht="15.75" customHeight="1">
      <c r="G710" s="97"/>
    </row>
    <row r="711" ht="15.75" customHeight="1">
      <c r="G711" s="97"/>
    </row>
    <row r="712" ht="15.75" customHeight="1">
      <c r="G712" s="97"/>
    </row>
    <row r="713" ht="15.75" customHeight="1">
      <c r="G713" s="97"/>
    </row>
    <row r="714" ht="15.75" customHeight="1">
      <c r="G714" s="97"/>
    </row>
    <row r="715" ht="15.75" customHeight="1">
      <c r="G715" s="97"/>
    </row>
    <row r="716" ht="15.75" customHeight="1">
      <c r="G716" s="97"/>
    </row>
    <row r="717" ht="15.75" customHeight="1">
      <c r="G717" s="97"/>
    </row>
    <row r="718" ht="15.75" customHeight="1">
      <c r="G718" s="97"/>
    </row>
    <row r="719" ht="15.75" customHeight="1">
      <c r="G719" s="97"/>
    </row>
    <row r="720" ht="15.75" customHeight="1">
      <c r="G720" s="97"/>
    </row>
    <row r="721" ht="15.75" customHeight="1">
      <c r="G721" s="97"/>
    </row>
    <row r="722" ht="15.75" customHeight="1">
      <c r="G722" s="97"/>
    </row>
    <row r="723" ht="15.75" customHeight="1">
      <c r="G723" s="97"/>
    </row>
    <row r="724" ht="15.75" customHeight="1">
      <c r="G724" s="97"/>
    </row>
    <row r="725" ht="15.75" customHeight="1">
      <c r="G725" s="97"/>
    </row>
    <row r="726" ht="15.75" customHeight="1">
      <c r="G726" s="97"/>
    </row>
    <row r="727" ht="15.75" customHeight="1">
      <c r="G727" s="97"/>
    </row>
    <row r="728" ht="15.75" customHeight="1">
      <c r="G728" s="97"/>
    </row>
    <row r="729" ht="15.75" customHeight="1">
      <c r="G729" s="97"/>
    </row>
    <row r="730" ht="15.75" customHeight="1">
      <c r="G730" s="97"/>
    </row>
    <row r="731" ht="15.75" customHeight="1">
      <c r="G731" s="97"/>
    </row>
    <row r="732" ht="15.75" customHeight="1">
      <c r="G732" s="97"/>
    </row>
    <row r="733" ht="15.75" customHeight="1">
      <c r="G733" s="97"/>
    </row>
    <row r="734" ht="15.75" customHeight="1">
      <c r="G734" s="97"/>
    </row>
    <row r="735" ht="15.75" customHeight="1">
      <c r="G735" s="97"/>
    </row>
    <row r="736" ht="15.75" customHeight="1">
      <c r="G736" s="97"/>
    </row>
    <row r="737" ht="15.75" customHeight="1">
      <c r="G737" s="97"/>
    </row>
    <row r="738" ht="15.75" customHeight="1">
      <c r="G738" s="97"/>
    </row>
    <row r="739" ht="15.75" customHeight="1">
      <c r="G739" s="97"/>
    </row>
    <row r="740" ht="15.75" customHeight="1">
      <c r="G740" s="97"/>
    </row>
    <row r="741" ht="15.75" customHeight="1">
      <c r="G741" s="97"/>
    </row>
    <row r="742" ht="15.75" customHeight="1">
      <c r="G742" s="97"/>
    </row>
    <row r="743" ht="15.75" customHeight="1">
      <c r="G743" s="97"/>
    </row>
    <row r="744" ht="15.75" customHeight="1">
      <c r="G744" s="97"/>
    </row>
    <row r="745" ht="15.75" customHeight="1">
      <c r="G745" s="97"/>
    </row>
    <row r="746" ht="15.75" customHeight="1">
      <c r="G746" s="97"/>
    </row>
    <row r="747" ht="15.75" customHeight="1">
      <c r="G747" s="97"/>
    </row>
    <row r="748" ht="15.75" customHeight="1">
      <c r="G748" s="97"/>
    </row>
    <row r="749" ht="15.75" customHeight="1">
      <c r="G749" s="97"/>
    </row>
    <row r="750" ht="15.75" customHeight="1">
      <c r="G750" s="97"/>
    </row>
    <row r="751" ht="15.75" customHeight="1">
      <c r="G751" s="97"/>
    </row>
    <row r="752" ht="15.75" customHeight="1">
      <c r="G752" s="97"/>
    </row>
    <row r="753" ht="15.75" customHeight="1">
      <c r="G753" s="97"/>
    </row>
    <row r="754" ht="15.75" customHeight="1">
      <c r="G754" s="97"/>
    </row>
    <row r="755" ht="15.75" customHeight="1">
      <c r="G755" s="97"/>
    </row>
    <row r="756" ht="15.75" customHeight="1">
      <c r="G756" s="97"/>
    </row>
    <row r="757" ht="15.75" customHeight="1">
      <c r="G757" s="97"/>
    </row>
    <row r="758" ht="15.75" customHeight="1">
      <c r="G758" s="97"/>
    </row>
    <row r="759" ht="15.75" customHeight="1">
      <c r="G759" s="97"/>
    </row>
    <row r="760" ht="15.75" customHeight="1">
      <c r="G760" s="97"/>
    </row>
    <row r="761" ht="15.75" customHeight="1">
      <c r="G761" s="97"/>
    </row>
    <row r="762" ht="15.75" customHeight="1">
      <c r="G762" s="97"/>
    </row>
    <row r="763" ht="15.75" customHeight="1">
      <c r="G763" s="97"/>
    </row>
    <row r="764" ht="15.75" customHeight="1">
      <c r="G764" s="97"/>
    </row>
    <row r="765" ht="15.75" customHeight="1">
      <c r="G765" s="97"/>
    </row>
    <row r="766" ht="15.75" customHeight="1">
      <c r="G766" s="97"/>
    </row>
    <row r="767" ht="15.75" customHeight="1">
      <c r="G767" s="97"/>
    </row>
    <row r="768" ht="15.75" customHeight="1">
      <c r="G768" s="97"/>
    </row>
    <row r="769" ht="15.75" customHeight="1">
      <c r="G769" s="97"/>
    </row>
    <row r="770" ht="15.75" customHeight="1">
      <c r="G770" s="97"/>
    </row>
    <row r="771" ht="15.75" customHeight="1">
      <c r="G771" s="97"/>
    </row>
    <row r="772" ht="15.75" customHeight="1">
      <c r="G772" s="97"/>
    </row>
    <row r="773" ht="15.75" customHeight="1">
      <c r="G773" s="97"/>
    </row>
    <row r="774" ht="15.75" customHeight="1">
      <c r="G774" s="97"/>
    </row>
    <row r="775" ht="15.75" customHeight="1">
      <c r="G775" s="97"/>
    </row>
    <row r="776" ht="15.75" customHeight="1">
      <c r="G776" s="97"/>
    </row>
    <row r="777" ht="15.75" customHeight="1">
      <c r="G777" s="97"/>
    </row>
    <row r="778" ht="15.75" customHeight="1">
      <c r="G778" s="97"/>
    </row>
    <row r="779" ht="15.75" customHeight="1">
      <c r="G779" s="97"/>
    </row>
    <row r="780" ht="15.75" customHeight="1">
      <c r="G780" s="97"/>
    </row>
    <row r="781" ht="15.75" customHeight="1">
      <c r="G781" s="97"/>
    </row>
    <row r="782" ht="15.75" customHeight="1">
      <c r="G782" s="97"/>
    </row>
    <row r="783" ht="15.75" customHeight="1">
      <c r="G783" s="97"/>
    </row>
    <row r="784" ht="15.75" customHeight="1">
      <c r="G784" s="97"/>
    </row>
    <row r="785" ht="15.75" customHeight="1">
      <c r="G785" s="97"/>
    </row>
    <row r="786" ht="15.75" customHeight="1">
      <c r="G786" s="97"/>
    </row>
    <row r="787" ht="15.75" customHeight="1">
      <c r="G787" s="97"/>
    </row>
    <row r="788" ht="15.75" customHeight="1">
      <c r="G788" s="97"/>
    </row>
    <row r="789" ht="15.75" customHeight="1">
      <c r="G789" s="97"/>
    </row>
    <row r="790" ht="15.75" customHeight="1">
      <c r="G790" s="97"/>
    </row>
    <row r="791" ht="15.75" customHeight="1">
      <c r="G791" s="97"/>
    </row>
    <row r="792" ht="15.75" customHeight="1">
      <c r="G792" s="97"/>
    </row>
    <row r="793" ht="15.75" customHeight="1">
      <c r="G793" s="97"/>
    </row>
    <row r="794" ht="15.75" customHeight="1">
      <c r="G794" s="97"/>
    </row>
    <row r="795" ht="15.75" customHeight="1">
      <c r="G795" s="97"/>
    </row>
    <row r="796" ht="15.75" customHeight="1">
      <c r="G796" s="97"/>
    </row>
    <row r="797" ht="15.75" customHeight="1">
      <c r="G797" s="97"/>
    </row>
    <row r="798" ht="15.75" customHeight="1">
      <c r="G798" s="97"/>
    </row>
    <row r="799" ht="15.75" customHeight="1">
      <c r="G799" s="97"/>
    </row>
    <row r="800" ht="15.75" customHeight="1">
      <c r="G800" s="97"/>
    </row>
    <row r="801" ht="15.75" customHeight="1">
      <c r="G801" s="97"/>
    </row>
    <row r="802" ht="15.75" customHeight="1">
      <c r="G802" s="97"/>
    </row>
    <row r="803" ht="15.75" customHeight="1">
      <c r="G803" s="97"/>
    </row>
    <row r="804" ht="15.75" customHeight="1">
      <c r="G804" s="97"/>
    </row>
    <row r="805" ht="15.75" customHeight="1">
      <c r="G805" s="97"/>
    </row>
    <row r="806" ht="15.75" customHeight="1">
      <c r="G806" s="97"/>
    </row>
    <row r="807" ht="15.75" customHeight="1">
      <c r="G807" s="97"/>
    </row>
    <row r="808" ht="15.75" customHeight="1">
      <c r="G808" s="97"/>
    </row>
    <row r="809" ht="15.75" customHeight="1">
      <c r="G809" s="97"/>
    </row>
    <row r="810" ht="15.75" customHeight="1">
      <c r="G810" s="97"/>
    </row>
    <row r="811" ht="15.75" customHeight="1">
      <c r="G811" s="97"/>
    </row>
    <row r="812" ht="15.75" customHeight="1">
      <c r="G812" s="97"/>
    </row>
    <row r="813" ht="15.75" customHeight="1">
      <c r="G813" s="97"/>
    </row>
    <row r="814" ht="15.75" customHeight="1">
      <c r="G814" s="97"/>
    </row>
    <row r="815" ht="15.75" customHeight="1">
      <c r="G815" s="97"/>
    </row>
    <row r="816" ht="15.75" customHeight="1">
      <c r="G816" s="97"/>
    </row>
    <row r="817" ht="15.75" customHeight="1">
      <c r="G817" s="97"/>
    </row>
    <row r="818" ht="15.75" customHeight="1">
      <c r="G818" s="97"/>
    </row>
    <row r="819" ht="15.75" customHeight="1">
      <c r="G819" s="97"/>
    </row>
    <row r="820" ht="15.75" customHeight="1">
      <c r="G820" s="97"/>
    </row>
    <row r="821" ht="15.75" customHeight="1">
      <c r="G821" s="97"/>
    </row>
    <row r="822" ht="15.75" customHeight="1">
      <c r="G822" s="97"/>
    </row>
    <row r="823" ht="15.75" customHeight="1">
      <c r="G823" s="97"/>
    </row>
    <row r="824" ht="15.75" customHeight="1">
      <c r="G824" s="97"/>
    </row>
    <row r="825" ht="15.75" customHeight="1">
      <c r="G825" s="97"/>
    </row>
    <row r="826" ht="15.75" customHeight="1">
      <c r="G826" s="97"/>
    </row>
    <row r="827" ht="15.75" customHeight="1">
      <c r="G827" s="97"/>
    </row>
    <row r="828" ht="15.75" customHeight="1">
      <c r="G828" s="97"/>
    </row>
    <row r="829" ht="15.75" customHeight="1">
      <c r="G829" s="97"/>
    </row>
    <row r="830" ht="15.75" customHeight="1">
      <c r="G830" s="97"/>
    </row>
    <row r="831" ht="15.75" customHeight="1">
      <c r="G831" s="97"/>
    </row>
    <row r="832" ht="15.75" customHeight="1">
      <c r="G832" s="97"/>
    </row>
    <row r="833" ht="15.75" customHeight="1">
      <c r="G833" s="97"/>
    </row>
    <row r="834" ht="15.75" customHeight="1">
      <c r="G834" s="97"/>
    </row>
    <row r="835" ht="15.75" customHeight="1">
      <c r="G835" s="97"/>
    </row>
    <row r="836" ht="15.75" customHeight="1">
      <c r="G836" s="97"/>
    </row>
    <row r="837" ht="15.75" customHeight="1">
      <c r="G837" s="97"/>
    </row>
    <row r="838" ht="15.75" customHeight="1">
      <c r="G838" s="97"/>
    </row>
    <row r="839" ht="15.75" customHeight="1">
      <c r="G839" s="97"/>
    </row>
    <row r="840" ht="15.75" customHeight="1">
      <c r="G840" s="97"/>
    </row>
    <row r="841" ht="15.75" customHeight="1">
      <c r="G841" s="97"/>
    </row>
    <row r="842" ht="15.75" customHeight="1">
      <c r="G842" s="97"/>
    </row>
    <row r="843" ht="15.75" customHeight="1">
      <c r="G843" s="97"/>
    </row>
    <row r="844" ht="15.75" customHeight="1">
      <c r="G844" s="97"/>
    </row>
    <row r="845" ht="15.75" customHeight="1">
      <c r="G845" s="97"/>
    </row>
    <row r="846" ht="15.75" customHeight="1">
      <c r="G846" s="97"/>
    </row>
    <row r="847" ht="15.75" customHeight="1">
      <c r="G847" s="97"/>
    </row>
    <row r="848" ht="15.75" customHeight="1">
      <c r="G848" s="97"/>
    </row>
    <row r="849" ht="15.75" customHeight="1">
      <c r="G849" s="97"/>
    </row>
    <row r="850" ht="15.75" customHeight="1">
      <c r="G850" s="97"/>
    </row>
    <row r="851" ht="15.75" customHeight="1">
      <c r="G851" s="97"/>
    </row>
    <row r="852" ht="15.75" customHeight="1">
      <c r="G852" s="97"/>
    </row>
    <row r="853" ht="15.75" customHeight="1">
      <c r="G853" s="97"/>
    </row>
    <row r="854" ht="15.75" customHeight="1">
      <c r="G854" s="97"/>
    </row>
    <row r="855" ht="15.75" customHeight="1">
      <c r="G855" s="97"/>
    </row>
    <row r="856" ht="15.75" customHeight="1">
      <c r="G856" s="97"/>
    </row>
    <row r="857" ht="15.75" customHeight="1">
      <c r="G857" s="97"/>
    </row>
    <row r="858" ht="15.75" customHeight="1">
      <c r="G858" s="97"/>
    </row>
    <row r="859" ht="15.75" customHeight="1">
      <c r="G859" s="97"/>
    </row>
    <row r="860" ht="15.75" customHeight="1">
      <c r="G860" s="97"/>
    </row>
    <row r="861" ht="15.75" customHeight="1">
      <c r="G861" s="97"/>
    </row>
    <row r="862" ht="15.75" customHeight="1">
      <c r="G862" s="97"/>
    </row>
    <row r="863" ht="15.75" customHeight="1">
      <c r="G863" s="97"/>
    </row>
    <row r="864" ht="15.75" customHeight="1">
      <c r="G864" s="97"/>
    </row>
    <row r="865" ht="15.75" customHeight="1">
      <c r="G865" s="97"/>
    </row>
    <row r="866" ht="15.75" customHeight="1">
      <c r="G866" s="97"/>
    </row>
    <row r="867" ht="15.75" customHeight="1">
      <c r="G867" s="97"/>
    </row>
    <row r="868" ht="15.75" customHeight="1">
      <c r="G868" s="97"/>
    </row>
    <row r="869" ht="15.75" customHeight="1">
      <c r="G869" s="97"/>
    </row>
    <row r="870" ht="15.75" customHeight="1">
      <c r="G870" s="97"/>
    </row>
    <row r="871" ht="15.75" customHeight="1">
      <c r="G871" s="97"/>
    </row>
    <row r="872" ht="15.75" customHeight="1">
      <c r="G872" s="97"/>
    </row>
    <row r="873" ht="15.75" customHeight="1">
      <c r="G873" s="97"/>
    </row>
    <row r="874" ht="15.75" customHeight="1">
      <c r="G874" s="97"/>
    </row>
    <row r="875" ht="15.75" customHeight="1">
      <c r="G875" s="97"/>
    </row>
    <row r="876" ht="15.75" customHeight="1">
      <c r="G876" s="97"/>
    </row>
    <row r="877" ht="15.75" customHeight="1">
      <c r="G877" s="97"/>
    </row>
    <row r="878" ht="15.75" customHeight="1">
      <c r="G878" s="97"/>
    </row>
    <row r="879" ht="15.75" customHeight="1">
      <c r="G879" s="97"/>
    </row>
    <row r="880" ht="15.75" customHeight="1">
      <c r="G880" s="97"/>
    </row>
    <row r="881" ht="15.75" customHeight="1">
      <c r="G881" s="97"/>
    </row>
    <row r="882" ht="15.75" customHeight="1">
      <c r="G882" s="97"/>
    </row>
    <row r="883" ht="15.75" customHeight="1">
      <c r="G883" s="97"/>
    </row>
    <row r="884" ht="15.75" customHeight="1">
      <c r="G884" s="97"/>
    </row>
    <row r="885" ht="15.75" customHeight="1">
      <c r="G885" s="97"/>
    </row>
    <row r="886" ht="15.75" customHeight="1">
      <c r="G886" s="97"/>
    </row>
    <row r="887" ht="15.75" customHeight="1">
      <c r="G887" s="97"/>
    </row>
    <row r="888" ht="15.75" customHeight="1">
      <c r="G888" s="97"/>
    </row>
    <row r="889" ht="15.75" customHeight="1">
      <c r="G889" s="97"/>
    </row>
    <row r="890" ht="15.75" customHeight="1">
      <c r="G890" s="97"/>
    </row>
    <row r="891" ht="15.75" customHeight="1">
      <c r="G891" s="97"/>
    </row>
    <row r="892" ht="15.75" customHeight="1">
      <c r="G892" s="97"/>
    </row>
    <row r="893" ht="15.75" customHeight="1">
      <c r="G893" s="97"/>
    </row>
    <row r="894" ht="15.75" customHeight="1">
      <c r="G894" s="97"/>
    </row>
    <row r="895" ht="15.75" customHeight="1">
      <c r="G895" s="97"/>
    </row>
    <row r="896" ht="15.75" customHeight="1">
      <c r="G896" s="97"/>
    </row>
    <row r="897" ht="15.75" customHeight="1">
      <c r="G897" s="97"/>
    </row>
    <row r="898" ht="15.75" customHeight="1">
      <c r="G898" s="97"/>
    </row>
    <row r="899" ht="15.75" customHeight="1">
      <c r="G899" s="97"/>
    </row>
    <row r="900" ht="15.75" customHeight="1">
      <c r="G900" s="97"/>
    </row>
    <row r="901" ht="15.75" customHeight="1">
      <c r="G901" s="97"/>
    </row>
    <row r="902" ht="15.75" customHeight="1">
      <c r="G902" s="97"/>
    </row>
    <row r="903" ht="15.75" customHeight="1">
      <c r="G903" s="97"/>
    </row>
    <row r="904" ht="15.75" customHeight="1">
      <c r="G904" s="97"/>
    </row>
    <row r="905" ht="15.75" customHeight="1">
      <c r="G905" s="97"/>
    </row>
    <row r="906" ht="15.75" customHeight="1">
      <c r="G906" s="97"/>
    </row>
    <row r="907" ht="15.75" customHeight="1">
      <c r="G907" s="97"/>
    </row>
    <row r="908" ht="15.75" customHeight="1">
      <c r="G908" s="97"/>
    </row>
    <row r="909" ht="15.75" customHeight="1">
      <c r="G909" s="97"/>
    </row>
    <row r="910" ht="15.75" customHeight="1">
      <c r="G910" s="97"/>
    </row>
    <row r="911" ht="15.75" customHeight="1">
      <c r="G911" s="97"/>
    </row>
    <row r="912" ht="15.75" customHeight="1">
      <c r="G912" s="97"/>
    </row>
    <row r="913" ht="15.75" customHeight="1">
      <c r="G913" s="97"/>
    </row>
    <row r="914" ht="15.75" customHeight="1">
      <c r="G914" s="97"/>
    </row>
    <row r="915" ht="15.75" customHeight="1">
      <c r="G915" s="97"/>
    </row>
    <row r="916" ht="15.75" customHeight="1">
      <c r="G916" s="97"/>
    </row>
    <row r="917" ht="15.75" customHeight="1">
      <c r="G917" s="97"/>
    </row>
    <row r="918" ht="15.75" customHeight="1">
      <c r="G918" s="97"/>
    </row>
    <row r="919" ht="15.75" customHeight="1">
      <c r="G919" s="97"/>
    </row>
    <row r="920" ht="15.75" customHeight="1">
      <c r="G920" s="97"/>
    </row>
    <row r="921" ht="15.75" customHeight="1">
      <c r="G921" s="97"/>
    </row>
    <row r="922" ht="15.75" customHeight="1">
      <c r="G922" s="97"/>
    </row>
    <row r="923" ht="15.75" customHeight="1">
      <c r="G923" s="97"/>
    </row>
    <row r="924" ht="15.75" customHeight="1">
      <c r="G924" s="97"/>
    </row>
    <row r="925" ht="15.75" customHeight="1">
      <c r="G925" s="97"/>
    </row>
    <row r="926" ht="15.75" customHeight="1">
      <c r="G926" s="97"/>
    </row>
    <row r="927" ht="15.75" customHeight="1">
      <c r="G927" s="97"/>
    </row>
    <row r="928" ht="15.75" customHeight="1">
      <c r="G928" s="97"/>
    </row>
    <row r="929" ht="15.75" customHeight="1">
      <c r="G929" s="97"/>
    </row>
    <row r="930" ht="15.75" customHeight="1">
      <c r="G930" s="97"/>
    </row>
    <row r="931" ht="15.75" customHeight="1">
      <c r="G931" s="97"/>
    </row>
    <row r="932" ht="15.75" customHeight="1">
      <c r="G932" s="97"/>
    </row>
    <row r="933" ht="15.75" customHeight="1">
      <c r="G933" s="97"/>
    </row>
    <row r="934" ht="15.75" customHeight="1">
      <c r="G934" s="97"/>
    </row>
    <row r="935" ht="15.75" customHeight="1">
      <c r="G935" s="97"/>
    </row>
    <row r="936" ht="15.75" customHeight="1">
      <c r="G936" s="97"/>
    </row>
    <row r="937" ht="15.75" customHeight="1">
      <c r="G937" s="97"/>
    </row>
    <row r="938" ht="15.75" customHeight="1">
      <c r="G938" s="97"/>
    </row>
    <row r="939" ht="15.75" customHeight="1">
      <c r="G939" s="97"/>
    </row>
    <row r="940" ht="15.75" customHeight="1">
      <c r="G940" s="97"/>
    </row>
    <row r="941" ht="15.75" customHeight="1">
      <c r="G941" s="97"/>
    </row>
    <row r="942" ht="15.75" customHeight="1">
      <c r="G942" s="97"/>
    </row>
    <row r="943" ht="15.75" customHeight="1">
      <c r="G943" s="97"/>
    </row>
    <row r="944" ht="15.75" customHeight="1">
      <c r="G944" s="97"/>
    </row>
    <row r="945" ht="15.75" customHeight="1">
      <c r="G945" s="97"/>
    </row>
    <row r="946" ht="15.75" customHeight="1">
      <c r="G946" s="97"/>
    </row>
    <row r="947" ht="15.75" customHeight="1">
      <c r="G947" s="97"/>
    </row>
    <row r="948" ht="15.75" customHeight="1">
      <c r="G948" s="97"/>
    </row>
    <row r="949" ht="15.75" customHeight="1">
      <c r="G949" s="97"/>
    </row>
    <row r="950" ht="15.75" customHeight="1">
      <c r="G950" s="97"/>
    </row>
    <row r="951" ht="15.75" customHeight="1">
      <c r="G951" s="97"/>
    </row>
    <row r="952" ht="15.75" customHeight="1">
      <c r="G952" s="97"/>
    </row>
    <row r="953" ht="15.75" customHeight="1">
      <c r="G953" s="97"/>
    </row>
    <row r="954" ht="15.75" customHeight="1">
      <c r="G954" s="97"/>
    </row>
    <row r="955" ht="15.75" customHeight="1">
      <c r="G955" s="97"/>
    </row>
    <row r="956" ht="15.75" customHeight="1">
      <c r="G956" s="97"/>
    </row>
    <row r="957" ht="15.75" customHeight="1">
      <c r="G957" s="97"/>
    </row>
    <row r="958" ht="15.75" customHeight="1">
      <c r="G958" s="97"/>
    </row>
    <row r="959" ht="15.75" customHeight="1">
      <c r="G959" s="97"/>
    </row>
    <row r="960" ht="15.75" customHeight="1">
      <c r="G960" s="97"/>
    </row>
    <row r="961" ht="15.75" customHeight="1">
      <c r="G961" s="97"/>
    </row>
    <row r="962" ht="15.75" customHeight="1">
      <c r="G962" s="97"/>
    </row>
    <row r="963" ht="15.75" customHeight="1">
      <c r="G963" s="97"/>
    </row>
    <row r="964" ht="15.75" customHeight="1">
      <c r="G964" s="97"/>
    </row>
    <row r="965" ht="15.75" customHeight="1">
      <c r="G965" s="97"/>
    </row>
    <row r="966" ht="15.75" customHeight="1">
      <c r="G966" s="97"/>
    </row>
    <row r="967" ht="15.75" customHeight="1">
      <c r="G967" s="97"/>
    </row>
    <row r="968" ht="15.75" customHeight="1">
      <c r="G968" s="97"/>
    </row>
    <row r="969" ht="15.75" customHeight="1">
      <c r="G969" s="97"/>
    </row>
    <row r="970" ht="15.75" customHeight="1">
      <c r="G970" s="97"/>
    </row>
    <row r="971" ht="15.75" customHeight="1">
      <c r="G971" s="97"/>
    </row>
    <row r="972" ht="15.75" customHeight="1">
      <c r="G972" s="97"/>
    </row>
    <row r="973" ht="15.75" customHeight="1">
      <c r="G973" s="97"/>
    </row>
    <row r="974" ht="15.75" customHeight="1">
      <c r="G974" s="97"/>
    </row>
    <row r="975" ht="15.75" customHeight="1">
      <c r="G975" s="97"/>
    </row>
    <row r="976" ht="15.75" customHeight="1">
      <c r="G976" s="97"/>
    </row>
    <row r="977" ht="15.75" customHeight="1">
      <c r="G977" s="97"/>
    </row>
    <row r="978" ht="15.75" customHeight="1">
      <c r="G978" s="97"/>
    </row>
    <row r="979" ht="15.75" customHeight="1">
      <c r="G979" s="97"/>
    </row>
    <row r="980" ht="15.75" customHeight="1">
      <c r="G980" s="97"/>
    </row>
    <row r="981" ht="15.75" customHeight="1">
      <c r="G981" s="97"/>
    </row>
    <row r="982" ht="15.75" customHeight="1">
      <c r="G982" s="97"/>
    </row>
    <row r="983" ht="15.75" customHeight="1">
      <c r="G983" s="97"/>
    </row>
    <row r="984" ht="15.75" customHeight="1">
      <c r="G984" s="97"/>
    </row>
    <row r="985" ht="15.75" customHeight="1">
      <c r="G985" s="97"/>
    </row>
    <row r="986" ht="15.75" customHeight="1">
      <c r="G986" s="97"/>
    </row>
    <row r="987" ht="15.75" customHeight="1">
      <c r="G987" s="97"/>
    </row>
    <row r="988" ht="15.75" customHeight="1">
      <c r="G988" s="97"/>
    </row>
    <row r="989" ht="15.75" customHeight="1">
      <c r="G989" s="97"/>
    </row>
    <row r="990" ht="15.75" customHeight="1">
      <c r="G990" s="97"/>
    </row>
    <row r="991" ht="15.75" customHeight="1">
      <c r="G991" s="97"/>
    </row>
    <row r="992" ht="15.75" customHeight="1">
      <c r="G992" s="97"/>
    </row>
    <row r="993" ht="15.75" customHeight="1">
      <c r="G993" s="97"/>
    </row>
    <row r="994" ht="15.75" customHeight="1">
      <c r="G994" s="97"/>
    </row>
    <row r="995" ht="15.75" customHeight="1">
      <c r="G995" s="97"/>
    </row>
    <row r="996" ht="15.75" customHeight="1">
      <c r="G996" s="97"/>
    </row>
    <row r="997" ht="15.75" customHeight="1">
      <c r="G997" s="97"/>
    </row>
    <row r="998" ht="15.75" customHeight="1">
      <c r="G998" s="97"/>
    </row>
    <row r="999" ht="15.75" customHeight="1">
      <c r="G999" s="97"/>
    </row>
    <row r="1000" ht="15.75" customHeight="1"/>
  </sheetData>
  <autoFilter ref="$E$1:$M$301"/>
  <mergeCells count="6">
    <mergeCell ref="A1:B1"/>
    <mergeCell ref="A2:A5"/>
    <mergeCell ref="A6:A9"/>
    <mergeCell ref="A10:A12"/>
    <mergeCell ref="A13:B13"/>
    <mergeCell ref="E301:M301"/>
  </mergeCells>
  <dataValidations>
    <dataValidation type="list" allowBlank="1" showErrorMessage="1" sqref="G1:G300 G302:G999">
      <formula1>"買進,賣出,配息"</formula1>
    </dataValidation>
  </dataValidations>
  <printOptions/>
  <pageMargins bottom="0.75" footer="0.0" header="0.0" left="0.7" right="0.7" top="0.75"/>
  <pageSetup paperSize="9" orientation="portrait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4.0" ySplit="1.0" topLeftCell="E2" activePane="bottomRight" state="frozen"/>
      <selection activeCell="E1" sqref="E1" pane="topRight"/>
      <selection activeCell="A2" sqref="A2" pane="bottomLeft"/>
      <selection activeCell="E2" sqref="E2" pane="bottomRight"/>
    </sheetView>
  </sheetViews>
  <sheetFormatPr customHeight="1" defaultColWidth="11.22" defaultRowHeight="15.0"/>
  <cols>
    <col customWidth="1" min="1" max="1" width="12.67"/>
    <col customWidth="1" min="2" max="2" width="8.44"/>
    <col customWidth="1" min="3" max="3" width="0.67"/>
    <col customWidth="1" min="4" max="4" width="13.0"/>
    <col customWidth="1" min="5" max="5" width="6.22"/>
    <col customWidth="1" min="6" max="6" width="6.0"/>
    <col customWidth="1" min="7" max="7" width="9.0"/>
    <col customWidth="1" min="8" max="8" width="7.33"/>
    <col customWidth="1" min="9" max="9" width="10.0"/>
    <col customWidth="1" min="10" max="26" width="6.78"/>
  </cols>
  <sheetData>
    <row r="1" ht="33.0" customHeight="1">
      <c r="A1" s="98" t="s">
        <v>47</v>
      </c>
      <c r="B1" s="99" t="s">
        <v>2</v>
      </c>
      <c r="C1" s="100"/>
      <c r="D1" s="101" t="s">
        <v>68</v>
      </c>
      <c r="E1" s="101" t="s">
        <v>69</v>
      </c>
      <c r="F1" s="102" t="s">
        <v>24</v>
      </c>
      <c r="G1" s="103" t="s">
        <v>70</v>
      </c>
      <c r="H1" s="103" t="s">
        <v>71</v>
      </c>
      <c r="I1" s="102" t="s">
        <v>72</v>
      </c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ht="16.5" customHeight="1">
      <c r="A2" s="44" t="s">
        <v>73</v>
      </c>
      <c r="B2" s="104">
        <v>60.0</v>
      </c>
      <c r="C2" s="4"/>
      <c r="D2" s="105" t="s">
        <v>74</v>
      </c>
      <c r="E2" s="106" t="s">
        <v>75</v>
      </c>
      <c r="F2" s="107">
        <v>0.4</v>
      </c>
      <c r="G2" s="108">
        <v>0.4</v>
      </c>
      <c r="H2" s="109">
        <f>1-SUM(F2:G2)</f>
        <v>0.2</v>
      </c>
      <c r="I2" s="110">
        <f>SUM(F2:H2)</f>
        <v>1</v>
      </c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</row>
    <row r="3" ht="16.5" customHeight="1">
      <c r="A3" s="44" t="s">
        <v>76</v>
      </c>
      <c r="B3" s="49">
        <v>0.1</v>
      </c>
      <c r="C3" s="24"/>
      <c r="D3" s="16"/>
      <c r="E3" s="106" t="s">
        <v>21</v>
      </c>
      <c r="F3" s="111">
        <f t="shared" ref="F3:H3" si="1">F2*$I$3</f>
        <v>1200</v>
      </c>
      <c r="G3" s="111">
        <f t="shared" si="1"/>
        <v>1200</v>
      </c>
      <c r="H3" s="111">
        <f t="shared" si="1"/>
        <v>600</v>
      </c>
      <c r="I3" s="112">
        <v>3000.0</v>
      </c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</row>
    <row r="4" ht="16.5" customHeight="1">
      <c r="A4" s="44" t="s">
        <v>77</v>
      </c>
      <c r="B4" s="113">
        <v>-0.1</v>
      </c>
      <c r="C4" s="24"/>
      <c r="D4" s="16"/>
      <c r="E4" s="114" t="s">
        <v>78</v>
      </c>
      <c r="F4" s="115">
        <f t="shared" ref="F4:H4" si="2">F5/$I$5</f>
        <v>0.389380531</v>
      </c>
      <c r="G4" s="115">
        <f t="shared" si="2"/>
        <v>0.4247787611</v>
      </c>
      <c r="H4" s="115">
        <f t="shared" si="2"/>
        <v>0.185840708</v>
      </c>
      <c r="I4" s="110">
        <f t="shared" ref="I4:I17" si="3">SUM(F4:H4)</f>
        <v>1</v>
      </c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</row>
    <row r="5" ht="16.5" customHeight="1">
      <c r="A5" s="44" t="s">
        <v>79</v>
      </c>
      <c r="B5" s="49">
        <v>0.2</v>
      </c>
      <c r="C5" s="4"/>
      <c r="D5" s="16"/>
      <c r="E5" s="23"/>
      <c r="F5" s="111">
        <f>F3*(1+B3)</f>
        <v>1320</v>
      </c>
      <c r="G5" s="111">
        <f>G3*(1+B5)</f>
        <v>1440</v>
      </c>
      <c r="H5" s="111">
        <f>H3*(1+B7)</f>
        <v>630</v>
      </c>
      <c r="I5" s="111">
        <f t="shared" si="3"/>
        <v>3390</v>
      </c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</row>
    <row r="6" ht="16.5" customHeight="1">
      <c r="A6" s="44" t="s">
        <v>80</v>
      </c>
      <c r="B6" s="113">
        <v>-0.2</v>
      </c>
      <c r="C6" s="4"/>
      <c r="D6" s="16"/>
      <c r="E6" s="114" t="s">
        <v>81</v>
      </c>
      <c r="F6" s="115">
        <f t="shared" ref="F6:H6" si="4">F7/$I$7</f>
        <v>0.4090909091</v>
      </c>
      <c r="G6" s="115">
        <f t="shared" si="4"/>
        <v>0.3636363636</v>
      </c>
      <c r="H6" s="115">
        <f t="shared" si="4"/>
        <v>0.2272727273</v>
      </c>
      <c r="I6" s="110">
        <f t="shared" si="3"/>
        <v>1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</row>
    <row r="7" ht="16.5" customHeight="1">
      <c r="A7" s="44" t="s">
        <v>82</v>
      </c>
      <c r="B7" s="49">
        <v>0.05</v>
      </c>
      <c r="C7" s="4"/>
      <c r="D7" s="23"/>
      <c r="E7" s="23"/>
      <c r="F7" s="111">
        <f>F3*(1+B4)</f>
        <v>1080</v>
      </c>
      <c r="G7" s="111">
        <f>G3*(1+B6)</f>
        <v>960</v>
      </c>
      <c r="H7" s="111">
        <f>H3*(1+B8)</f>
        <v>600</v>
      </c>
      <c r="I7" s="111">
        <f t="shared" si="3"/>
        <v>2640</v>
      </c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</row>
    <row r="8" ht="16.5" customHeight="1">
      <c r="A8" s="44" t="s">
        <v>83</v>
      </c>
      <c r="B8" s="113">
        <v>0.0</v>
      </c>
      <c r="C8" s="4"/>
      <c r="D8" s="117" t="s">
        <v>84</v>
      </c>
      <c r="E8" s="44" t="s">
        <v>78</v>
      </c>
      <c r="F8" s="111">
        <f>F5</f>
        <v>1320</v>
      </c>
      <c r="G8" s="118">
        <f>G5-(G5-G3)*$B$9</f>
        <v>1368</v>
      </c>
      <c r="H8" s="118">
        <f>H5+(G5-G3)*$B$9</f>
        <v>702</v>
      </c>
      <c r="I8" s="111">
        <f t="shared" si="3"/>
        <v>3390</v>
      </c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</row>
    <row r="9" ht="16.5" customHeight="1">
      <c r="A9" s="44" t="s">
        <v>85</v>
      </c>
      <c r="B9" s="119">
        <v>0.3</v>
      </c>
      <c r="C9" s="4"/>
      <c r="D9" s="23"/>
      <c r="E9" s="44" t="s">
        <v>81</v>
      </c>
      <c r="F9" s="111">
        <f>F7</f>
        <v>1080</v>
      </c>
      <c r="G9" s="118">
        <f>G7+B2</f>
        <v>1020</v>
      </c>
      <c r="H9" s="118">
        <f>H7-B2</f>
        <v>540</v>
      </c>
      <c r="I9" s="111">
        <f t="shared" si="3"/>
        <v>2640</v>
      </c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</row>
    <row r="10" ht="16.5" customHeight="1">
      <c r="A10" s="44" t="s">
        <v>86</v>
      </c>
      <c r="B10" s="104">
        <v>3.0</v>
      </c>
      <c r="C10" s="4"/>
      <c r="D10" s="120" t="s">
        <v>87</v>
      </c>
      <c r="E10" s="121" t="s">
        <v>78</v>
      </c>
      <c r="F10" s="111">
        <f>F5</f>
        <v>1320</v>
      </c>
      <c r="G10" s="118">
        <f>(G5+H5)*G2/(G2+H2)</f>
        <v>1380</v>
      </c>
      <c r="H10" s="118">
        <f>(G5+H5)*H2/(G2+H2)</f>
        <v>690</v>
      </c>
      <c r="I10" s="111">
        <f t="shared" si="3"/>
        <v>3390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</row>
    <row r="11" ht="16.5" customHeight="1">
      <c r="A11" s="44" t="s">
        <v>88</v>
      </c>
      <c r="B11" s="104">
        <v>300.0</v>
      </c>
      <c r="C11" s="4"/>
      <c r="D11" s="23"/>
      <c r="E11" s="121" t="s">
        <v>81</v>
      </c>
      <c r="F11" s="111">
        <f>F7</f>
        <v>1080</v>
      </c>
      <c r="G11" s="118">
        <f>(G7+H7)*G2/(G2+H2)</f>
        <v>1040</v>
      </c>
      <c r="H11" s="118">
        <f>(G7+H7)*H2/(G2+H2)</f>
        <v>520</v>
      </c>
      <c r="I11" s="111">
        <f t="shared" si="3"/>
        <v>2640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</row>
    <row r="12" ht="16.5" customHeight="1">
      <c r="A12" s="122"/>
      <c r="B12" s="52"/>
      <c r="C12" s="4"/>
      <c r="D12" s="117" t="s">
        <v>89</v>
      </c>
      <c r="E12" s="44" t="s">
        <v>78</v>
      </c>
      <c r="F12" s="118">
        <f t="shared" ref="F12:H12" si="5">SUM($F$5:$H$5)*F$2</f>
        <v>1356</v>
      </c>
      <c r="G12" s="118">
        <f t="shared" si="5"/>
        <v>1356</v>
      </c>
      <c r="H12" s="118">
        <f t="shared" si="5"/>
        <v>678</v>
      </c>
      <c r="I12" s="111">
        <f t="shared" si="3"/>
        <v>3390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</row>
    <row r="13" ht="16.5" customHeight="1">
      <c r="A13" s="122"/>
      <c r="B13" s="52"/>
      <c r="C13" s="4"/>
      <c r="D13" s="23"/>
      <c r="E13" s="44" t="s">
        <v>81</v>
      </c>
      <c r="F13" s="118">
        <f t="shared" ref="F13:H13" si="6">SUM($F$7:$H$7)*F$2</f>
        <v>1056</v>
      </c>
      <c r="G13" s="118">
        <f t="shared" si="6"/>
        <v>1056</v>
      </c>
      <c r="H13" s="118">
        <f t="shared" si="6"/>
        <v>528</v>
      </c>
      <c r="I13" s="111">
        <f t="shared" si="3"/>
        <v>2640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</row>
    <row r="14" ht="16.5" customHeight="1">
      <c r="A14" s="122"/>
      <c r="B14" s="52"/>
      <c r="C14" s="4"/>
      <c r="D14" s="120" t="s">
        <v>90</v>
      </c>
      <c r="E14" s="121" t="s">
        <v>78</v>
      </c>
      <c r="F14" s="111">
        <f t="shared" ref="F14:G14" si="7">F5</f>
        <v>1320</v>
      </c>
      <c r="G14" s="111">
        <f t="shared" si="7"/>
        <v>1440</v>
      </c>
      <c r="H14" s="118">
        <f>H5+B10</f>
        <v>633</v>
      </c>
      <c r="I14" s="111">
        <f t="shared" si="3"/>
        <v>3393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</row>
    <row r="15" ht="16.5" customHeight="1">
      <c r="A15" s="122"/>
      <c r="B15" s="52"/>
      <c r="C15" s="4"/>
      <c r="D15" s="23"/>
      <c r="E15" s="121" t="s">
        <v>81</v>
      </c>
      <c r="F15" s="111">
        <f>F7</f>
        <v>1080</v>
      </c>
      <c r="G15" s="118">
        <f>G7+B10</f>
        <v>963</v>
      </c>
      <c r="H15" s="111">
        <f>H7</f>
        <v>600</v>
      </c>
      <c r="I15" s="111">
        <f t="shared" si="3"/>
        <v>2643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</row>
    <row r="16" ht="16.5" customHeight="1">
      <c r="A16" s="122"/>
      <c r="B16" s="52"/>
      <c r="C16" s="4"/>
      <c r="D16" s="117" t="s">
        <v>91</v>
      </c>
      <c r="E16" s="44" t="s">
        <v>78</v>
      </c>
      <c r="F16" s="118">
        <f t="shared" ref="F16:H16" si="8">($I$5+$B$11)*F$2</f>
        <v>1476</v>
      </c>
      <c r="G16" s="118">
        <f t="shared" si="8"/>
        <v>1476</v>
      </c>
      <c r="H16" s="118">
        <f t="shared" si="8"/>
        <v>738</v>
      </c>
      <c r="I16" s="111">
        <f t="shared" si="3"/>
        <v>3690</v>
      </c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</row>
    <row r="17" ht="16.5" customHeight="1">
      <c r="A17" s="122"/>
      <c r="B17" s="52"/>
      <c r="C17" s="4"/>
      <c r="D17" s="23"/>
      <c r="E17" s="44" t="s">
        <v>81</v>
      </c>
      <c r="F17" s="118">
        <f t="shared" ref="F17:H17" si="9">($I$7+$B$11)*F$2</f>
        <v>1176</v>
      </c>
      <c r="G17" s="118">
        <f t="shared" si="9"/>
        <v>1176</v>
      </c>
      <c r="H17" s="118">
        <f t="shared" si="9"/>
        <v>588</v>
      </c>
      <c r="I17" s="111">
        <f t="shared" si="3"/>
        <v>2940</v>
      </c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</row>
    <row r="18" ht="16.5" customHeight="1">
      <c r="A18" s="122"/>
      <c r="B18" s="52"/>
      <c r="C18" s="4"/>
      <c r="D18" s="123"/>
      <c r="E18" s="123"/>
      <c r="F18" s="112"/>
      <c r="G18" s="112"/>
      <c r="H18" s="112"/>
      <c r="I18" s="112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</row>
    <row r="19" ht="16.5" customHeight="1">
      <c r="A19" s="122"/>
      <c r="B19" s="52"/>
      <c r="C19" s="4"/>
      <c r="D19" s="123"/>
      <c r="E19" s="123"/>
      <c r="F19" s="112"/>
      <c r="G19" s="112"/>
      <c r="H19" s="112"/>
      <c r="I19" s="112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</row>
    <row r="20" ht="16.5" customHeight="1">
      <c r="A20" s="122"/>
      <c r="B20" s="52"/>
      <c r="C20" s="4"/>
      <c r="D20" s="123"/>
      <c r="E20" s="123"/>
      <c r="F20" s="112"/>
      <c r="G20" s="112"/>
      <c r="H20" s="112"/>
      <c r="I20" s="112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</row>
    <row r="21" ht="16.5" customHeight="1">
      <c r="A21" s="122"/>
      <c r="B21" s="52"/>
      <c r="C21" s="4"/>
      <c r="D21" s="123"/>
      <c r="E21" s="123"/>
      <c r="F21" s="112"/>
      <c r="G21" s="112"/>
      <c r="H21" s="112"/>
      <c r="I21" s="112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</row>
    <row r="22" ht="16.5" customHeight="1">
      <c r="A22" s="122"/>
      <c r="B22" s="52"/>
      <c r="C22" s="4"/>
      <c r="D22" s="123"/>
      <c r="E22" s="123"/>
      <c r="F22" s="112"/>
      <c r="G22" s="112"/>
      <c r="H22" s="112"/>
      <c r="I22" s="112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</row>
    <row r="23" ht="16.5" customHeight="1">
      <c r="A23" s="122"/>
      <c r="B23" s="52"/>
      <c r="C23" s="4"/>
      <c r="D23" s="123"/>
      <c r="E23" s="123"/>
      <c r="F23" s="112"/>
      <c r="G23" s="112"/>
      <c r="H23" s="112"/>
      <c r="I23" s="112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</row>
    <row r="24" ht="16.5" customHeight="1">
      <c r="A24" s="122"/>
      <c r="B24" s="52"/>
      <c r="C24" s="4"/>
      <c r="D24" s="123"/>
      <c r="E24" s="123"/>
      <c r="F24" s="112"/>
      <c r="G24" s="112"/>
      <c r="H24" s="112"/>
      <c r="I24" s="112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</row>
    <row r="25" ht="16.5" customHeight="1">
      <c r="A25" s="122"/>
      <c r="B25" s="52"/>
      <c r="C25" s="4"/>
      <c r="D25" s="123"/>
      <c r="E25" s="123"/>
      <c r="F25" s="112"/>
      <c r="G25" s="112"/>
      <c r="H25" s="112"/>
      <c r="I25" s="112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</row>
    <row r="26" ht="16.5" customHeight="1">
      <c r="A26" s="122"/>
      <c r="B26" s="52"/>
      <c r="C26" s="4"/>
      <c r="D26" s="123"/>
      <c r="E26" s="123"/>
      <c r="F26" s="112"/>
      <c r="G26" s="112"/>
      <c r="H26" s="112"/>
      <c r="I26" s="112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</row>
    <row r="27" ht="16.5" customHeight="1">
      <c r="A27" s="122"/>
      <c r="B27" s="52"/>
      <c r="C27" s="4"/>
      <c r="D27" s="123"/>
      <c r="E27" s="123"/>
      <c r="F27" s="112"/>
      <c r="G27" s="112"/>
      <c r="H27" s="112"/>
      <c r="I27" s="112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</row>
    <row r="28" ht="16.5" customHeight="1">
      <c r="A28" s="122"/>
      <c r="B28" s="52"/>
      <c r="C28" s="4"/>
      <c r="D28" s="123"/>
      <c r="E28" s="123"/>
      <c r="F28" s="112"/>
      <c r="G28" s="112"/>
      <c r="H28" s="112"/>
      <c r="I28" s="112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</row>
    <row r="29" ht="16.5" customHeight="1">
      <c r="A29" s="122"/>
      <c r="B29" s="52"/>
      <c r="C29" s="4"/>
      <c r="D29" s="123"/>
      <c r="E29" s="123"/>
      <c r="F29" s="112"/>
      <c r="G29" s="112"/>
      <c r="H29" s="112"/>
      <c r="I29" s="112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</row>
    <row r="30" ht="16.5" customHeight="1">
      <c r="A30" s="122"/>
      <c r="B30" s="52"/>
      <c r="C30" s="4"/>
      <c r="D30" s="123"/>
      <c r="E30" s="123"/>
      <c r="F30" s="112"/>
      <c r="G30" s="112"/>
      <c r="H30" s="112"/>
      <c r="I30" s="112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</row>
    <row r="31" ht="16.5" customHeight="1">
      <c r="A31" s="122"/>
      <c r="B31" s="52"/>
      <c r="C31" s="4"/>
      <c r="D31" s="123"/>
      <c r="E31" s="123"/>
      <c r="F31" s="112"/>
      <c r="G31" s="112"/>
      <c r="H31" s="112"/>
      <c r="I31" s="112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</row>
    <row r="32" ht="16.5" customHeight="1">
      <c r="A32" s="122"/>
      <c r="B32" s="52"/>
      <c r="C32" s="4"/>
      <c r="D32" s="123"/>
      <c r="E32" s="123"/>
      <c r="F32" s="112"/>
      <c r="G32" s="112"/>
      <c r="H32" s="112"/>
      <c r="I32" s="112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</row>
    <row r="33" ht="16.5" customHeight="1">
      <c r="A33" s="122"/>
      <c r="B33" s="52"/>
      <c r="C33" s="4"/>
      <c r="D33" s="123"/>
      <c r="E33" s="123"/>
      <c r="F33" s="112"/>
      <c r="G33" s="112"/>
      <c r="H33" s="112"/>
      <c r="I33" s="112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</row>
    <row r="34" ht="16.5" customHeight="1">
      <c r="A34" s="122"/>
      <c r="B34" s="52"/>
      <c r="C34" s="4"/>
      <c r="D34" s="123"/>
      <c r="E34" s="123"/>
      <c r="F34" s="112"/>
      <c r="G34" s="112"/>
      <c r="H34" s="112"/>
      <c r="I34" s="112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</row>
    <row r="35" ht="16.5" customHeight="1">
      <c r="A35" s="122"/>
      <c r="B35" s="52"/>
      <c r="C35" s="4"/>
      <c r="D35" s="123"/>
      <c r="E35" s="123"/>
      <c r="F35" s="112"/>
      <c r="G35" s="112"/>
      <c r="H35" s="112"/>
      <c r="I35" s="112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</row>
    <row r="36" ht="16.5" customHeight="1">
      <c r="A36" s="122"/>
      <c r="B36" s="52"/>
      <c r="C36" s="4"/>
      <c r="D36" s="123"/>
      <c r="E36" s="123"/>
      <c r="F36" s="112"/>
      <c r="G36" s="112"/>
      <c r="H36" s="112"/>
      <c r="I36" s="112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</row>
    <row r="37" ht="16.5" customHeight="1">
      <c r="A37" s="122"/>
      <c r="B37" s="52"/>
      <c r="C37" s="4"/>
      <c r="D37" s="123"/>
      <c r="E37" s="123"/>
      <c r="F37" s="112"/>
      <c r="G37" s="112"/>
      <c r="H37" s="112"/>
      <c r="I37" s="112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</row>
    <row r="38" ht="16.5" customHeight="1">
      <c r="A38" s="122"/>
      <c r="B38" s="52"/>
      <c r="C38" s="4"/>
      <c r="D38" s="123"/>
      <c r="E38" s="123"/>
      <c r="F38" s="112"/>
      <c r="G38" s="112"/>
      <c r="H38" s="112"/>
      <c r="I38" s="112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</row>
    <row r="39" ht="16.5" customHeight="1">
      <c r="A39" s="122"/>
      <c r="B39" s="52"/>
      <c r="C39" s="4"/>
      <c r="D39" s="123"/>
      <c r="E39" s="123"/>
      <c r="F39" s="112"/>
      <c r="G39" s="112"/>
      <c r="H39" s="112"/>
      <c r="I39" s="112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</row>
    <row r="40" ht="16.5" customHeight="1">
      <c r="A40" s="122"/>
      <c r="B40" s="52"/>
      <c r="C40" s="4"/>
      <c r="D40" s="123"/>
      <c r="E40" s="123"/>
      <c r="F40" s="112"/>
      <c r="G40" s="112"/>
      <c r="H40" s="112"/>
      <c r="I40" s="112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</row>
    <row r="41" ht="16.5" customHeight="1">
      <c r="A41" s="122"/>
      <c r="B41" s="52"/>
      <c r="C41" s="4"/>
      <c r="D41" s="123"/>
      <c r="E41" s="123"/>
      <c r="F41" s="112"/>
      <c r="G41" s="112"/>
      <c r="H41" s="112"/>
      <c r="I41" s="112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</row>
    <row r="42" ht="16.5" customHeight="1">
      <c r="A42" s="122"/>
      <c r="B42" s="52"/>
      <c r="C42" s="4"/>
      <c r="D42" s="123"/>
      <c r="E42" s="123"/>
      <c r="F42" s="112"/>
      <c r="G42" s="112"/>
      <c r="H42" s="112"/>
      <c r="I42" s="112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</row>
    <row r="43" ht="16.5" customHeight="1">
      <c r="A43" s="122"/>
      <c r="B43" s="52"/>
      <c r="C43" s="4"/>
      <c r="D43" s="123"/>
      <c r="E43" s="123"/>
      <c r="F43" s="112"/>
      <c r="G43" s="112"/>
      <c r="H43" s="112"/>
      <c r="I43" s="112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</row>
    <row r="44" ht="16.5" customHeight="1">
      <c r="A44" s="122"/>
      <c r="B44" s="52"/>
      <c r="C44" s="4"/>
      <c r="D44" s="123"/>
      <c r="E44" s="123"/>
      <c r="F44" s="112"/>
      <c r="G44" s="112"/>
      <c r="H44" s="112"/>
      <c r="I44" s="112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</row>
    <row r="45" ht="16.5" customHeight="1">
      <c r="A45" s="122"/>
      <c r="B45" s="52"/>
      <c r="C45" s="4"/>
      <c r="D45" s="123"/>
      <c r="E45" s="123"/>
      <c r="F45" s="112"/>
      <c r="G45" s="112"/>
      <c r="H45" s="112"/>
      <c r="I45" s="112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</row>
    <row r="46" ht="16.5" customHeight="1">
      <c r="A46" s="122"/>
      <c r="B46" s="52"/>
      <c r="C46" s="4"/>
      <c r="D46" s="123"/>
      <c r="E46" s="123"/>
      <c r="F46" s="112"/>
      <c r="G46" s="112"/>
      <c r="H46" s="112"/>
      <c r="I46" s="112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</row>
    <row r="47" ht="16.5" customHeight="1">
      <c r="A47" s="122"/>
      <c r="B47" s="52"/>
      <c r="C47" s="4"/>
      <c r="D47" s="123"/>
      <c r="E47" s="123"/>
      <c r="F47" s="112"/>
      <c r="G47" s="112"/>
      <c r="H47" s="112"/>
      <c r="I47" s="112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</row>
    <row r="48" ht="16.5" customHeight="1">
      <c r="A48" s="122"/>
      <c r="B48" s="52"/>
      <c r="C48" s="4"/>
      <c r="D48" s="123"/>
      <c r="E48" s="123"/>
      <c r="F48" s="112"/>
      <c r="G48" s="112"/>
      <c r="H48" s="112"/>
      <c r="I48" s="112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</row>
    <row r="49" ht="16.5" customHeight="1">
      <c r="A49" s="122"/>
      <c r="B49" s="52"/>
      <c r="C49" s="4"/>
      <c r="D49" s="123"/>
      <c r="E49" s="123"/>
      <c r="F49" s="112"/>
      <c r="G49" s="112"/>
      <c r="H49" s="112"/>
      <c r="I49" s="112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</row>
    <row r="50" ht="16.5" customHeight="1">
      <c r="A50" s="122"/>
      <c r="B50" s="52"/>
      <c r="C50" s="4"/>
      <c r="D50" s="123"/>
      <c r="E50" s="123"/>
      <c r="F50" s="112"/>
      <c r="G50" s="112"/>
      <c r="H50" s="112"/>
      <c r="I50" s="112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</row>
    <row r="51" ht="16.5" customHeight="1">
      <c r="A51" s="122"/>
      <c r="B51" s="52"/>
      <c r="C51" s="4"/>
      <c r="D51" s="123"/>
      <c r="E51" s="123"/>
      <c r="F51" s="112"/>
      <c r="G51" s="112"/>
      <c r="H51" s="112"/>
      <c r="I51" s="112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</row>
    <row r="52" ht="16.5" customHeight="1">
      <c r="A52" s="122"/>
      <c r="B52" s="52"/>
      <c r="C52" s="4"/>
      <c r="D52" s="123"/>
      <c r="E52" s="123"/>
      <c r="F52" s="112"/>
      <c r="G52" s="112"/>
      <c r="H52" s="112"/>
      <c r="I52" s="112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</row>
    <row r="53" ht="16.5" customHeight="1">
      <c r="A53" s="122"/>
      <c r="B53" s="52"/>
      <c r="C53" s="4"/>
      <c r="D53" s="123"/>
      <c r="E53" s="123"/>
      <c r="F53" s="112"/>
      <c r="G53" s="112"/>
      <c r="H53" s="112"/>
      <c r="I53" s="112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</row>
    <row r="54" ht="16.5" customHeight="1">
      <c r="A54" s="122"/>
      <c r="B54" s="52"/>
      <c r="C54" s="4"/>
      <c r="D54" s="123"/>
      <c r="E54" s="123"/>
      <c r="F54" s="112"/>
      <c r="G54" s="112"/>
      <c r="H54" s="112"/>
      <c r="I54" s="112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</row>
    <row r="55" ht="16.5" customHeight="1">
      <c r="A55" s="122"/>
      <c r="B55" s="52"/>
      <c r="C55" s="4"/>
      <c r="D55" s="123"/>
      <c r="E55" s="123"/>
      <c r="F55" s="112"/>
      <c r="G55" s="112"/>
      <c r="H55" s="112"/>
      <c r="I55" s="112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</row>
    <row r="56" ht="16.5" customHeight="1">
      <c r="A56" s="122"/>
      <c r="B56" s="52"/>
      <c r="C56" s="4"/>
      <c r="D56" s="123"/>
      <c r="E56" s="123"/>
      <c r="F56" s="112"/>
      <c r="G56" s="112"/>
      <c r="H56" s="112"/>
      <c r="I56" s="112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</row>
    <row r="57" ht="16.5" customHeight="1">
      <c r="A57" s="122"/>
      <c r="B57" s="52"/>
      <c r="C57" s="4"/>
      <c r="D57" s="123"/>
      <c r="E57" s="123"/>
      <c r="F57" s="112"/>
      <c r="G57" s="112"/>
      <c r="H57" s="112"/>
      <c r="I57" s="112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</row>
    <row r="58" ht="16.5" customHeight="1">
      <c r="A58" s="122"/>
      <c r="B58" s="52"/>
      <c r="C58" s="4"/>
      <c r="D58" s="123"/>
      <c r="E58" s="123"/>
      <c r="F58" s="112"/>
      <c r="G58" s="112"/>
      <c r="H58" s="112"/>
      <c r="I58" s="112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</row>
    <row r="59" ht="16.5" customHeight="1">
      <c r="A59" s="122"/>
      <c r="B59" s="52"/>
      <c r="C59" s="4"/>
      <c r="D59" s="123"/>
      <c r="E59" s="123"/>
      <c r="F59" s="112"/>
      <c r="G59" s="112"/>
      <c r="H59" s="112"/>
      <c r="I59" s="112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</row>
    <row r="60" ht="16.5" customHeight="1">
      <c r="A60" s="122"/>
      <c r="B60" s="52"/>
      <c r="C60" s="4"/>
      <c r="D60" s="123"/>
      <c r="E60" s="123"/>
      <c r="F60" s="112"/>
      <c r="G60" s="112"/>
      <c r="H60" s="112"/>
      <c r="I60" s="112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</row>
    <row r="61" ht="16.5" customHeight="1">
      <c r="A61" s="122"/>
      <c r="B61" s="52"/>
      <c r="C61" s="4"/>
      <c r="D61" s="123"/>
      <c r="E61" s="123"/>
      <c r="F61" s="112"/>
      <c r="G61" s="112"/>
      <c r="H61" s="112"/>
      <c r="I61" s="112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</row>
    <row r="62" ht="16.5" customHeight="1">
      <c r="A62" s="122"/>
      <c r="B62" s="52"/>
      <c r="C62" s="4"/>
      <c r="D62" s="123"/>
      <c r="E62" s="123"/>
      <c r="F62" s="112"/>
      <c r="G62" s="112"/>
      <c r="H62" s="112"/>
      <c r="I62" s="112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</row>
    <row r="63" ht="16.5" customHeight="1">
      <c r="A63" s="122"/>
      <c r="B63" s="52"/>
      <c r="C63" s="4"/>
      <c r="D63" s="123"/>
      <c r="E63" s="123"/>
      <c r="F63" s="112"/>
      <c r="G63" s="112"/>
      <c r="H63" s="112"/>
      <c r="I63" s="112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</row>
    <row r="64" ht="16.5" customHeight="1">
      <c r="A64" s="122"/>
      <c r="B64" s="52"/>
      <c r="C64" s="4"/>
      <c r="D64" s="123"/>
      <c r="E64" s="123"/>
      <c r="F64" s="112"/>
      <c r="G64" s="112"/>
      <c r="H64" s="112"/>
      <c r="I64" s="112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</row>
    <row r="65" ht="16.5" customHeight="1">
      <c r="A65" s="122"/>
      <c r="B65" s="52"/>
      <c r="C65" s="4"/>
      <c r="D65" s="123"/>
      <c r="E65" s="123"/>
      <c r="F65" s="112"/>
      <c r="G65" s="112"/>
      <c r="H65" s="112"/>
      <c r="I65" s="112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</row>
    <row r="66" ht="16.5" customHeight="1">
      <c r="A66" s="122"/>
      <c r="B66" s="52"/>
      <c r="C66" s="4"/>
      <c r="D66" s="123"/>
      <c r="E66" s="123"/>
      <c r="F66" s="112"/>
      <c r="G66" s="112"/>
      <c r="H66" s="112"/>
      <c r="I66" s="112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</row>
    <row r="67" ht="16.5" customHeight="1">
      <c r="A67" s="122"/>
      <c r="B67" s="52"/>
      <c r="C67" s="4"/>
      <c r="D67" s="123"/>
      <c r="E67" s="123"/>
      <c r="F67" s="112"/>
      <c r="G67" s="112"/>
      <c r="H67" s="112"/>
      <c r="I67" s="112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</row>
    <row r="68" ht="16.5" customHeight="1">
      <c r="A68" s="122"/>
      <c r="B68" s="52"/>
      <c r="C68" s="4"/>
      <c r="D68" s="123"/>
      <c r="E68" s="123"/>
      <c r="F68" s="112"/>
      <c r="G68" s="112"/>
      <c r="H68" s="112"/>
      <c r="I68" s="112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</row>
    <row r="69" ht="16.5" customHeight="1">
      <c r="A69" s="122"/>
      <c r="B69" s="52"/>
      <c r="C69" s="4"/>
      <c r="D69" s="123"/>
      <c r="E69" s="123"/>
      <c r="F69" s="112"/>
      <c r="G69" s="112"/>
      <c r="H69" s="112"/>
      <c r="I69" s="112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</row>
    <row r="70" ht="16.5" customHeight="1">
      <c r="A70" s="122"/>
      <c r="B70" s="52"/>
      <c r="C70" s="4"/>
      <c r="D70" s="123"/>
      <c r="E70" s="123"/>
      <c r="F70" s="112"/>
      <c r="G70" s="112"/>
      <c r="H70" s="112"/>
      <c r="I70" s="112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</row>
    <row r="71" ht="16.5" customHeight="1">
      <c r="A71" s="122"/>
      <c r="B71" s="52"/>
      <c r="C71" s="4"/>
      <c r="D71" s="123"/>
      <c r="E71" s="123"/>
      <c r="F71" s="112"/>
      <c r="G71" s="112"/>
      <c r="H71" s="112"/>
      <c r="I71" s="112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</row>
    <row r="72" ht="16.5" customHeight="1">
      <c r="A72" s="122"/>
      <c r="B72" s="52"/>
      <c r="C72" s="4"/>
      <c r="D72" s="123"/>
      <c r="E72" s="123"/>
      <c r="F72" s="112"/>
      <c r="G72" s="112"/>
      <c r="H72" s="112"/>
      <c r="I72" s="112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</row>
    <row r="73" ht="16.5" customHeight="1">
      <c r="A73" s="122"/>
      <c r="B73" s="52"/>
      <c r="C73" s="4"/>
      <c r="D73" s="123"/>
      <c r="E73" s="123"/>
      <c r="F73" s="112"/>
      <c r="G73" s="112"/>
      <c r="H73" s="112"/>
      <c r="I73" s="112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</row>
    <row r="74" ht="16.5" customHeight="1">
      <c r="A74" s="122"/>
      <c r="B74" s="52"/>
      <c r="C74" s="4"/>
      <c r="D74" s="123"/>
      <c r="E74" s="123"/>
      <c r="F74" s="112"/>
      <c r="G74" s="112"/>
      <c r="H74" s="112"/>
      <c r="I74" s="112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</row>
    <row r="75" ht="16.5" customHeight="1">
      <c r="A75" s="122"/>
      <c r="B75" s="52"/>
      <c r="C75" s="4"/>
      <c r="D75" s="123"/>
      <c r="E75" s="123"/>
      <c r="F75" s="112"/>
      <c r="G75" s="112"/>
      <c r="H75" s="112"/>
      <c r="I75" s="112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</row>
    <row r="76" ht="16.5" customHeight="1">
      <c r="A76" s="122"/>
      <c r="B76" s="52"/>
      <c r="C76" s="4"/>
      <c r="D76" s="123"/>
      <c r="E76" s="123"/>
      <c r="F76" s="112"/>
      <c r="G76" s="112"/>
      <c r="H76" s="112"/>
      <c r="I76" s="112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</row>
    <row r="77" ht="16.5" customHeight="1">
      <c r="A77" s="122"/>
      <c r="B77" s="52"/>
      <c r="C77" s="4"/>
      <c r="D77" s="123"/>
      <c r="E77" s="123"/>
      <c r="F77" s="112"/>
      <c r="G77" s="112"/>
      <c r="H77" s="112"/>
      <c r="I77" s="112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</row>
    <row r="78" ht="16.5" customHeight="1">
      <c r="A78" s="122"/>
      <c r="B78" s="52"/>
      <c r="C78" s="4"/>
      <c r="D78" s="123"/>
      <c r="E78" s="123"/>
      <c r="F78" s="112"/>
      <c r="G78" s="112"/>
      <c r="H78" s="112"/>
      <c r="I78" s="112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</row>
    <row r="79" ht="16.5" customHeight="1">
      <c r="A79" s="122"/>
      <c r="B79" s="52"/>
      <c r="C79" s="4"/>
      <c r="D79" s="123"/>
      <c r="E79" s="123"/>
      <c r="F79" s="112"/>
      <c r="G79" s="112"/>
      <c r="H79" s="112"/>
      <c r="I79" s="112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</row>
    <row r="80" ht="16.5" customHeight="1">
      <c r="A80" s="122"/>
      <c r="B80" s="52"/>
      <c r="C80" s="4"/>
      <c r="D80" s="123"/>
      <c r="E80" s="123"/>
      <c r="F80" s="112"/>
      <c r="G80" s="112"/>
      <c r="H80" s="112"/>
      <c r="I80" s="112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</row>
    <row r="81" ht="16.5" customHeight="1">
      <c r="A81" s="122"/>
      <c r="B81" s="52"/>
      <c r="C81" s="4"/>
      <c r="D81" s="123"/>
      <c r="E81" s="123"/>
      <c r="F81" s="112"/>
      <c r="G81" s="112"/>
      <c r="H81" s="112"/>
      <c r="I81" s="112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</row>
    <row r="82" ht="16.5" customHeight="1">
      <c r="A82" s="122"/>
      <c r="B82" s="52"/>
      <c r="C82" s="4"/>
      <c r="D82" s="123"/>
      <c r="E82" s="123"/>
      <c r="F82" s="112"/>
      <c r="G82" s="112"/>
      <c r="H82" s="112"/>
      <c r="I82" s="112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</row>
    <row r="83" ht="16.5" customHeight="1">
      <c r="A83" s="122"/>
      <c r="B83" s="52"/>
      <c r="C83" s="4"/>
      <c r="D83" s="123"/>
      <c r="E83" s="123"/>
      <c r="F83" s="112"/>
      <c r="G83" s="112"/>
      <c r="H83" s="112"/>
      <c r="I83" s="112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</row>
    <row r="84" ht="16.5" customHeight="1">
      <c r="A84" s="122"/>
      <c r="B84" s="52"/>
      <c r="C84" s="4"/>
      <c r="D84" s="123"/>
      <c r="E84" s="123"/>
      <c r="F84" s="112"/>
      <c r="G84" s="112"/>
      <c r="H84" s="112"/>
      <c r="I84" s="112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</row>
    <row r="85" ht="16.5" customHeight="1">
      <c r="A85" s="122"/>
      <c r="B85" s="52"/>
      <c r="C85" s="4"/>
      <c r="D85" s="123"/>
      <c r="E85" s="123"/>
      <c r="F85" s="112"/>
      <c r="G85" s="112"/>
      <c r="H85" s="112"/>
      <c r="I85" s="112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</row>
    <row r="86" ht="16.5" customHeight="1">
      <c r="A86" s="122"/>
      <c r="B86" s="52"/>
      <c r="C86" s="4"/>
      <c r="D86" s="123"/>
      <c r="E86" s="123"/>
      <c r="F86" s="112"/>
      <c r="G86" s="112"/>
      <c r="H86" s="112"/>
      <c r="I86" s="112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</row>
    <row r="87" ht="16.5" customHeight="1">
      <c r="A87" s="122"/>
      <c r="B87" s="52"/>
      <c r="C87" s="4"/>
      <c r="D87" s="123"/>
      <c r="E87" s="123"/>
      <c r="F87" s="112"/>
      <c r="G87" s="112"/>
      <c r="H87" s="112"/>
      <c r="I87" s="112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</row>
    <row r="88" ht="16.5" customHeight="1">
      <c r="A88" s="122"/>
      <c r="B88" s="52"/>
      <c r="C88" s="4"/>
      <c r="D88" s="123"/>
      <c r="E88" s="123"/>
      <c r="F88" s="112"/>
      <c r="G88" s="112"/>
      <c r="H88" s="112"/>
      <c r="I88" s="112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</row>
    <row r="89" ht="16.5" customHeight="1">
      <c r="A89" s="122"/>
      <c r="B89" s="52"/>
      <c r="C89" s="4"/>
      <c r="D89" s="123"/>
      <c r="E89" s="123"/>
      <c r="F89" s="112"/>
      <c r="G89" s="112"/>
      <c r="H89" s="112"/>
      <c r="I89" s="112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</row>
    <row r="90" ht="16.5" customHeight="1">
      <c r="A90" s="122"/>
      <c r="B90" s="52"/>
      <c r="C90" s="4"/>
      <c r="D90" s="123"/>
      <c r="E90" s="123"/>
      <c r="F90" s="112"/>
      <c r="G90" s="112"/>
      <c r="H90" s="112"/>
      <c r="I90" s="112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</row>
    <row r="91" ht="16.5" customHeight="1">
      <c r="A91" s="122"/>
      <c r="B91" s="52"/>
      <c r="C91" s="4"/>
      <c r="D91" s="123"/>
      <c r="E91" s="123"/>
      <c r="F91" s="112"/>
      <c r="G91" s="112"/>
      <c r="H91" s="112"/>
      <c r="I91" s="112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</row>
    <row r="92" ht="16.5" customHeight="1">
      <c r="A92" s="122"/>
      <c r="B92" s="52"/>
      <c r="C92" s="4"/>
      <c r="D92" s="123"/>
      <c r="E92" s="123"/>
      <c r="F92" s="112"/>
      <c r="G92" s="112"/>
      <c r="H92" s="112"/>
      <c r="I92" s="112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</row>
    <row r="93" ht="16.5" customHeight="1">
      <c r="A93" s="122"/>
      <c r="B93" s="52"/>
      <c r="C93" s="4"/>
      <c r="D93" s="123"/>
      <c r="E93" s="123"/>
      <c r="F93" s="112"/>
      <c r="G93" s="112"/>
      <c r="H93" s="112"/>
      <c r="I93" s="112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</row>
    <row r="94" ht="16.5" customHeight="1">
      <c r="A94" s="122"/>
      <c r="B94" s="52"/>
      <c r="C94" s="4"/>
      <c r="D94" s="123"/>
      <c r="E94" s="123"/>
      <c r="F94" s="112"/>
      <c r="G94" s="112"/>
      <c r="H94" s="112"/>
      <c r="I94" s="112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</row>
    <row r="95" ht="16.5" customHeight="1">
      <c r="A95" s="122"/>
      <c r="B95" s="52"/>
      <c r="C95" s="4"/>
      <c r="D95" s="123"/>
      <c r="E95" s="123"/>
      <c r="F95" s="112"/>
      <c r="G95" s="112"/>
      <c r="H95" s="112"/>
      <c r="I95" s="112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</row>
    <row r="96" ht="16.5" customHeight="1">
      <c r="A96" s="122"/>
      <c r="B96" s="52"/>
      <c r="C96" s="4"/>
      <c r="D96" s="123"/>
      <c r="E96" s="123"/>
      <c r="F96" s="112"/>
      <c r="G96" s="112"/>
      <c r="H96" s="112"/>
      <c r="I96" s="112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</row>
    <row r="97" ht="16.5" customHeight="1">
      <c r="A97" s="122"/>
      <c r="B97" s="52"/>
      <c r="C97" s="4"/>
      <c r="D97" s="123"/>
      <c r="E97" s="123"/>
      <c r="F97" s="112"/>
      <c r="G97" s="112"/>
      <c r="H97" s="112"/>
      <c r="I97" s="112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</row>
    <row r="98" ht="16.5" customHeight="1">
      <c r="A98" s="122"/>
      <c r="B98" s="52"/>
      <c r="C98" s="4"/>
      <c r="D98" s="123"/>
      <c r="E98" s="123"/>
      <c r="F98" s="112"/>
      <c r="G98" s="112"/>
      <c r="H98" s="112"/>
      <c r="I98" s="112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</row>
    <row r="99" ht="16.5" customHeight="1">
      <c r="A99" s="122"/>
      <c r="B99" s="52"/>
      <c r="C99" s="4"/>
      <c r="D99" s="123"/>
      <c r="E99" s="123"/>
      <c r="F99" s="112"/>
      <c r="G99" s="112"/>
      <c r="H99" s="112"/>
      <c r="I99" s="112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</row>
    <row r="100" ht="16.5" customHeight="1">
      <c r="A100" s="122"/>
      <c r="B100" s="52"/>
      <c r="C100" s="4"/>
      <c r="D100" s="123"/>
      <c r="E100" s="123"/>
      <c r="F100" s="112"/>
      <c r="G100" s="112"/>
      <c r="H100" s="112"/>
      <c r="I100" s="112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</row>
    <row r="101" ht="16.5" customHeight="1">
      <c r="A101" s="122"/>
      <c r="B101" s="52"/>
      <c r="C101" s="4"/>
      <c r="D101" s="123"/>
      <c r="E101" s="123"/>
      <c r="F101" s="112"/>
      <c r="G101" s="112"/>
      <c r="H101" s="112"/>
      <c r="I101" s="112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</row>
    <row r="102" ht="16.5" customHeight="1">
      <c r="A102" s="122"/>
      <c r="B102" s="52"/>
      <c r="C102" s="4"/>
      <c r="D102" s="123"/>
      <c r="E102" s="123"/>
      <c r="F102" s="112"/>
      <c r="G102" s="112"/>
      <c r="H102" s="112"/>
      <c r="I102" s="112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</row>
    <row r="103" ht="16.5" customHeight="1">
      <c r="A103" s="122"/>
      <c r="B103" s="52"/>
      <c r="C103" s="4"/>
      <c r="D103" s="123"/>
      <c r="E103" s="123"/>
      <c r="F103" s="112"/>
      <c r="G103" s="112"/>
      <c r="H103" s="112"/>
      <c r="I103" s="112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</row>
    <row r="104" ht="16.5" customHeight="1">
      <c r="A104" s="122"/>
      <c r="B104" s="52"/>
      <c r="C104" s="4"/>
      <c r="D104" s="123"/>
      <c r="E104" s="123"/>
      <c r="F104" s="112"/>
      <c r="G104" s="112"/>
      <c r="H104" s="112"/>
      <c r="I104" s="112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</row>
    <row r="105" ht="16.5" customHeight="1">
      <c r="A105" s="122"/>
      <c r="B105" s="52"/>
      <c r="C105" s="4"/>
      <c r="D105" s="123"/>
      <c r="E105" s="123"/>
      <c r="F105" s="112"/>
      <c r="G105" s="112"/>
      <c r="H105" s="112"/>
      <c r="I105" s="112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</row>
    <row r="106" ht="16.5" customHeight="1">
      <c r="A106" s="122"/>
      <c r="B106" s="52"/>
      <c r="C106" s="4"/>
      <c r="D106" s="123"/>
      <c r="E106" s="123"/>
      <c r="F106" s="112"/>
      <c r="G106" s="112"/>
      <c r="H106" s="112"/>
      <c r="I106" s="112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</row>
    <row r="107" ht="16.5" customHeight="1">
      <c r="A107" s="122"/>
      <c r="B107" s="52"/>
      <c r="C107" s="4"/>
      <c r="D107" s="123"/>
      <c r="E107" s="123"/>
      <c r="F107" s="112"/>
      <c r="G107" s="112"/>
      <c r="H107" s="112"/>
      <c r="I107" s="112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</row>
    <row r="108" ht="16.5" customHeight="1">
      <c r="A108" s="122"/>
      <c r="B108" s="52"/>
      <c r="C108" s="4"/>
      <c r="D108" s="123"/>
      <c r="E108" s="123"/>
      <c r="F108" s="112"/>
      <c r="G108" s="112"/>
      <c r="H108" s="112"/>
      <c r="I108" s="112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</row>
    <row r="109" ht="16.5" customHeight="1">
      <c r="A109" s="122"/>
      <c r="B109" s="52"/>
      <c r="C109" s="4"/>
      <c r="D109" s="123"/>
      <c r="E109" s="123"/>
      <c r="F109" s="112"/>
      <c r="G109" s="112"/>
      <c r="H109" s="112"/>
      <c r="I109" s="112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</row>
    <row r="110" ht="16.5" customHeight="1">
      <c r="A110" s="122"/>
      <c r="B110" s="52"/>
      <c r="C110" s="4"/>
      <c r="D110" s="123"/>
      <c r="E110" s="123"/>
      <c r="F110" s="112"/>
      <c r="G110" s="112"/>
      <c r="H110" s="112"/>
      <c r="I110" s="112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</row>
    <row r="111" ht="16.5" customHeight="1">
      <c r="A111" s="122"/>
      <c r="B111" s="52"/>
      <c r="C111" s="4"/>
      <c r="D111" s="123"/>
      <c r="E111" s="123"/>
      <c r="F111" s="112"/>
      <c r="G111" s="112"/>
      <c r="H111" s="112"/>
      <c r="I111" s="112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</row>
    <row r="112" ht="16.5" customHeight="1">
      <c r="A112" s="122"/>
      <c r="B112" s="52"/>
      <c r="C112" s="4"/>
      <c r="D112" s="123"/>
      <c r="E112" s="123"/>
      <c r="F112" s="112"/>
      <c r="G112" s="112"/>
      <c r="H112" s="112"/>
      <c r="I112" s="112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</row>
    <row r="113" ht="16.5" customHeight="1">
      <c r="A113" s="122"/>
      <c r="B113" s="52"/>
      <c r="C113" s="4"/>
      <c r="D113" s="123"/>
      <c r="E113" s="123"/>
      <c r="F113" s="112"/>
      <c r="G113" s="112"/>
      <c r="H113" s="112"/>
      <c r="I113" s="112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</row>
    <row r="114" ht="16.5" customHeight="1">
      <c r="A114" s="122"/>
      <c r="B114" s="52"/>
      <c r="C114" s="4"/>
      <c r="D114" s="123"/>
      <c r="E114" s="123"/>
      <c r="F114" s="112"/>
      <c r="G114" s="112"/>
      <c r="H114" s="112"/>
      <c r="I114" s="112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</row>
    <row r="115" ht="16.5" customHeight="1">
      <c r="A115" s="122"/>
      <c r="B115" s="52"/>
      <c r="C115" s="4"/>
      <c r="D115" s="123"/>
      <c r="E115" s="123"/>
      <c r="F115" s="112"/>
      <c r="G115" s="112"/>
      <c r="H115" s="112"/>
      <c r="I115" s="112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</row>
    <row r="116" ht="16.5" customHeight="1">
      <c r="A116" s="122"/>
      <c r="B116" s="52"/>
      <c r="C116" s="4"/>
      <c r="D116" s="123"/>
      <c r="E116" s="123"/>
      <c r="F116" s="112"/>
      <c r="G116" s="112"/>
      <c r="H116" s="112"/>
      <c r="I116" s="112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</row>
    <row r="117" ht="16.5" customHeight="1">
      <c r="A117" s="122"/>
      <c r="B117" s="52"/>
      <c r="C117" s="4"/>
      <c r="D117" s="123"/>
      <c r="E117" s="123"/>
      <c r="F117" s="112"/>
      <c r="G117" s="112"/>
      <c r="H117" s="112"/>
      <c r="I117" s="112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</row>
    <row r="118" ht="16.5" customHeight="1">
      <c r="A118" s="122"/>
      <c r="B118" s="52"/>
      <c r="C118" s="4"/>
      <c r="D118" s="123"/>
      <c r="E118" s="123"/>
      <c r="F118" s="112"/>
      <c r="G118" s="112"/>
      <c r="H118" s="112"/>
      <c r="I118" s="112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</row>
    <row r="119" ht="16.5" customHeight="1">
      <c r="A119" s="122"/>
      <c r="B119" s="52"/>
      <c r="C119" s="4"/>
      <c r="D119" s="123"/>
      <c r="E119" s="123"/>
      <c r="F119" s="112"/>
      <c r="G119" s="112"/>
      <c r="H119" s="112"/>
      <c r="I119" s="112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</row>
    <row r="120" ht="16.5" customHeight="1">
      <c r="A120" s="122"/>
      <c r="B120" s="52"/>
      <c r="C120" s="4"/>
      <c r="D120" s="123"/>
      <c r="E120" s="123"/>
      <c r="F120" s="112"/>
      <c r="G120" s="112"/>
      <c r="H120" s="112"/>
      <c r="I120" s="112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</row>
    <row r="121" ht="16.5" customHeight="1">
      <c r="A121" s="122"/>
      <c r="B121" s="52"/>
      <c r="C121" s="4"/>
      <c r="D121" s="123"/>
      <c r="E121" s="123"/>
      <c r="F121" s="112"/>
      <c r="G121" s="112"/>
      <c r="H121" s="112"/>
      <c r="I121" s="112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</row>
    <row r="122" ht="16.5" customHeight="1">
      <c r="A122" s="122"/>
      <c r="B122" s="52"/>
      <c r="C122" s="4"/>
      <c r="D122" s="123"/>
      <c r="E122" s="123"/>
      <c r="F122" s="112"/>
      <c r="G122" s="112"/>
      <c r="H122" s="112"/>
      <c r="I122" s="112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</row>
    <row r="123" ht="16.5" customHeight="1">
      <c r="A123" s="122"/>
      <c r="B123" s="52"/>
      <c r="C123" s="4"/>
      <c r="D123" s="123"/>
      <c r="E123" s="123"/>
      <c r="F123" s="112"/>
      <c r="G123" s="112"/>
      <c r="H123" s="112"/>
      <c r="I123" s="112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</row>
    <row r="124" ht="16.5" customHeight="1">
      <c r="A124" s="122"/>
      <c r="B124" s="52"/>
      <c r="C124" s="4"/>
      <c r="D124" s="123"/>
      <c r="E124" s="123"/>
      <c r="F124" s="112"/>
      <c r="G124" s="112"/>
      <c r="H124" s="112"/>
      <c r="I124" s="112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</row>
    <row r="125" ht="16.5" customHeight="1">
      <c r="A125" s="122"/>
      <c r="B125" s="52"/>
      <c r="C125" s="4"/>
      <c r="D125" s="123"/>
      <c r="E125" s="123"/>
      <c r="F125" s="112"/>
      <c r="G125" s="112"/>
      <c r="H125" s="112"/>
      <c r="I125" s="112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</row>
    <row r="126" ht="16.5" customHeight="1">
      <c r="A126" s="122"/>
      <c r="B126" s="52"/>
      <c r="C126" s="4"/>
      <c r="D126" s="123"/>
      <c r="E126" s="123"/>
      <c r="F126" s="112"/>
      <c r="G126" s="112"/>
      <c r="H126" s="112"/>
      <c r="I126" s="112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</row>
    <row r="127" ht="16.5" customHeight="1">
      <c r="A127" s="122"/>
      <c r="B127" s="52"/>
      <c r="C127" s="4"/>
      <c r="D127" s="123"/>
      <c r="E127" s="123"/>
      <c r="F127" s="112"/>
      <c r="G127" s="112"/>
      <c r="H127" s="112"/>
      <c r="I127" s="112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</row>
    <row r="128" ht="16.5" customHeight="1">
      <c r="A128" s="122"/>
      <c r="B128" s="52"/>
      <c r="C128" s="4"/>
      <c r="D128" s="123"/>
      <c r="E128" s="123"/>
      <c r="F128" s="112"/>
      <c r="G128" s="112"/>
      <c r="H128" s="112"/>
      <c r="I128" s="112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</row>
    <row r="129" ht="16.5" customHeight="1">
      <c r="A129" s="122"/>
      <c r="B129" s="52"/>
      <c r="C129" s="4"/>
      <c r="D129" s="123"/>
      <c r="E129" s="123"/>
      <c r="F129" s="112"/>
      <c r="G129" s="112"/>
      <c r="H129" s="112"/>
      <c r="I129" s="112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</row>
    <row r="130" ht="16.5" customHeight="1">
      <c r="A130" s="122"/>
      <c r="B130" s="52"/>
      <c r="C130" s="4"/>
      <c r="D130" s="123"/>
      <c r="E130" s="123"/>
      <c r="F130" s="112"/>
      <c r="G130" s="112"/>
      <c r="H130" s="112"/>
      <c r="I130" s="112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</row>
    <row r="131" ht="16.5" customHeight="1">
      <c r="A131" s="122"/>
      <c r="B131" s="52"/>
      <c r="C131" s="4"/>
      <c r="D131" s="123"/>
      <c r="E131" s="123"/>
      <c r="F131" s="112"/>
      <c r="G131" s="112"/>
      <c r="H131" s="112"/>
      <c r="I131" s="112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</row>
    <row r="132" ht="16.5" customHeight="1">
      <c r="A132" s="122"/>
      <c r="B132" s="52"/>
      <c r="C132" s="4"/>
      <c r="D132" s="123"/>
      <c r="E132" s="123"/>
      <c r="F132" s="112"/>
      <c r="G132" s="112"/>
      <c r="H132" s="112"/>
      <c r="I132" s="112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</row>
    <row r="133" ht="16.5" customHeight="1">
      <c r="A133" s="122"/>
      <c r="B133" s="52"/>
      <c r="C133" s="4"/>
      <c r="D133" s="123"/>
      <c r="E133" s="123"/>
      <c r="F133" s="112"/>
      <c r="G133" s="112"/>
      <c r="H133" s="112"/>
      <c r="I133" s="112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</row>
    <row r="134" ht="16.5" customHeight="1">
      <c r="A134" s="122"/>
      <c r="B134" s="52"/>
      <c r="C134" s="4"/>
      <c r="D134" s="123"/>
      <c r="E134" s="123"/>
      <c r="F134" s="112"/>
      <c r="G134" s="112"/>
      <c r="H134" s="112"/>
      <c r="I134" s="112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</row>
    <row r="135" ht="16.5" customHeight="1">
      <c r="A135" s="122"/>
      <c r="B135" s="52"/>
      <c r="C135" s="4"/>
      <c r="D135" s="123"/>
      <c r="E135" s="123"/>
      <c r="F135" s="112"/>
      <c r="G135" s="112"/>
      <c r="H135" s="112"/>
      <c r="I135" s="112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</row>
    <row r="136" ht="16.5" customHeight="1">
      <c r="A136" s="122"/>
      <c r="B136" s="52"/>
      <c r="C136" s="4"/>
      <c r="D136" s="123"/>
      <c r="E136" s="123"/>
      <c r="F136" s="112"/>
      <c r="G136" s="112"/>
      <c r="H136" s="112"/>
      <c r="I136" s="112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</row>
    <row r="137" ht="16.5" customHeight="1">
      <c r="A137" s="122"/>
      <c r="B137" s="52"/>
      <c r="C137" s="4"/>
      <c r="D137" s="123"/>
      <c r="E137" s="123"/>
      <c r="F137" s="112"/>
      <c r="G137" s="112"/>
      <c r="H137" s="112"/>
      <c r="I137" s="112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</row>
    <row r="138" ht="16.5" customHeight="1">
      <c r="A138" s="122"/>
      <c r="B138" s="52"/>
      <c r="C138" s="4"/>
      <c r="D138" s="123"/>
      <c r="E138" s="123"/>
      <c r="F138" s="112"/>
      <c r="G138" s="112"/>
      <c r="H138" s="112"/>
      <c r="I138" s="112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</row>
    <row r="139" ht="16.5" customHeight="1">
      <c r="A139" s="122"/>
      <c r="B139" s="52"/>
      <c r="C139" s="4"/>
      <c r="D139" s="123"/>
      <c r="E139" s="123"/>
      <c r="F139" s="112"/>
      <c r="G139" s="112"/>
      <c r="H139" s="112"/>
      <c r="I139" s="112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</row>
    <row r="140" ht="16.5" customHeight="1">
      <c r="A140" s="122"/>
      <c r="B140" s="52"/>
      <c r="C140" s="4"/>
      <c r="D140" s="123"/>
      <c r="E140" s="123"/>
      <c r="F140" s="112"/>
      <c r="G140" s="112"/>
      <c r="H140" s="112"/>
      <c r="I140" s="112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</row>
    <row r="141" ht="16.5" customHeight="1">
      <c r="A141" s="122"/>
      <c r="B141" s="52"/>
      <c r="C141" s="4"/>
      <c r="D141" s="123"/>
      <c r="E141" s="123"/>
      <c r="F141" s="112"/>
      <c r="G141" s="112"/>
      <c r="H141" s="112"/>
      <c r="I141" s="112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</row>
    <row r="142" ht="16.5" customHeight="1">
      <c r="A142" s="122"/>
      <c r="B142" s="52"/>
      <c r="C142" s="4"/>
      <c r="D142" s="123"/>
      <c r="E142" s="123"/>
      <c r="F142" s="112"/>
      <c r="G142" s="112"/>
      <c r="H142" s="112"/>
      <c r="I142" s="112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</row>
    <row r="143" ht="16.5" customHeight="1">
      <c r="A143" s="122"/>
      <c r="B143" s="52"/>
      <c r="C143" s="4"/>
      <c r="D143" s="123"/>
      <c r="E143" s="123"/>
      <c r="F143" s="112"/>
      <c r="G143" s="112"/>
      <c r="H143" s="112"/>
      <c r="I143" s="112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</row>
    <row r="144" ht="16.5" customHeight="1">
      <c r="A144" s="122"/>
      <c r="B144" s="52"/>
      <c r="C144" s="4"/>
      <c r="D144" s="123"/>
      <c r="E144" s="123"/>
      <c r="F144" s="112"/>
      <c r="G144" s="112"/>
      <c r="H144" s="112"/>
      <c r="I144" s="112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</row>
    <row r="145" ht="16.5" customHeight="1">
      <c r="A145" s="122"/>
      <c r="B145" s="52"/>
      <c r="C145" s="4"/>
      <c r="D145" s="123"/>
      <c r="E145" s="123"/>
      <c r="F145" s="112"/>
      <c r="G145" s="112"/>
      <c r="H145" s="112"/>
      <c r="I145" s="112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</row>
    <row r="146" ht="16.5" customHeight="1">
      <c r="A146" s="122"/>
      <c r="B146" s="52"/>
      <c r="C146" s="4"/>
      <c r="D146" s="123"/>
      <c r="E146" s="123"/>
      <c r="F146" s="112"/>
      <c r="G146" s="112"/>
      <c r="H146" s="112"/>
      <c r="I146" s="112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</row>
    <row r="147" ht="16.5" customHeight="1">
      <c r="A147" s="122"/>
      <c r="B147" s="52"/>
      <c r="C147" s="4"/>
      <c r="D147" s="123"/>
      <c r="E147" s="123"/>
      <c r="F147" s="112"/>
      <c r="G147" s="112"/>
      <c r="H147" s="112"/>
      <c r="I147" s="112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</row>
    <row r="148" ht="16.5" customHeight="1">
      <c r="A148" s="122"/>
      <c r="B148" s="52"/>
      <c r="C148" s="4"/>
      <c r="D148" s="123"/>
      <c r="E148" s="123"/>
      <c r="F148" s="112"/>
      <c r="G148" s="112"/>
      <c r="H148" s="112"/>
      <c r="I148" s="112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</row>
    <row r="149" ht="16.5" customHeight="1">
      <c r="A149" s="122"/>
      <c r="B149" s="52"/>
      <c r="C149" s="4"/>
      <c r="D149" s="123"/>
      <c r="E149" s="123"/>
      <c r="F149" s="112"/>
      <c r="G149" s="112"/>
      <c r="H149" s="112"/>
      <c r="I149" s="112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</row>
    <row r="150" ht="16.5" customHeight="1">
      <c r="A150" s="122"/>
      <c r="B150" s="52"/>
      <c r="C150" s="4"/>
      <c r="D150" s="123"/>
      <c r="E150" s="123"/>
      <c r="F150" s="112"/>
      <c r="G150" s="112"/>
      <c r="H150" s="112"/>
      <c r="I150" s="112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</row>
    <row r="151" ht="16.5" customHeight="1">
      <c r="A151" s="122"/>
      <c r="B151" s="52"/>
      <c r="C151" s="4"/>
      <c r="D151" s="123"/>
      <c r="E151" s="123"/>
      <c r="F151" s="112"/>
      <c r="G151" s="112"/>
      <c r="H151" s="112"/>
      <c r="I151" s="112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</row>
    <row r="152" ht="16.5" customHeight="1">
      <c r="A152" s="122"/>
      <c r="B152" s="52"/>
      <c r="C152" s="4"/>
      <c r="D152" s="123"/>
      <c r="E152" s="123"/>
      <c r="F152" s="112"/>
      <c r="G152" s="112"/>
      <c r="H152" s="112"/>
      <c r="I152" s="112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</row>
    <row r="153" ht="16.5" customHeight="1">
      <c r="A153" s="122"/>
      <c r="B153" s="52"/>
      <c r="C153" s="4"/>
      <c r="D153" s="123"/>
      <c r="E153" s="123"/>
      <c r="F153" s="112"/>
      <c r="G153" s="112"/>
      <c r="H153" s="112"/>
      <c r="I153" s="112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</row>
    <row r="154" ht="16.5" customHeight="1">
      <c r="A154" s="122"/>
      <c r="B154" s="52"/>
      <c r="C154" s="4"/>
      <c r="D154" s="123"/>
      <c r="E154" s="123"/>
      <c r="F154" s="112"/>
      <c r="G154" s="112"/>
      <c r="H154" s="112"/>
      <c r="I154" s="112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</row>
    <row r="155" ht="16.5" customHeight="1">
      <c r="A155" s="122"/>
      <c r="B155" s="52"/>
      <c r="C155" s="4"/>
      <c r="D155" s="123"/>
      <c r="E155" s="123"/>
      <c r="F155" s="112"/>
      <c r="G155" s="112"/>
      <c r="H155" s="112"/>
      <c r="I155" s="112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</row>
    <row r="156" ht="16.5" customHeight="1">
      <c r="A156" s="122"/>
      <c r="B156" s="52"/>
      <c r="C156" s="4"/>
      <c r="D156" s="123"/>
      <c r="E156" s="123"/>
      <c r="F156" s="112"/>
      <c r="G156" s="112"/>
      <c r="H156" s="112"/>
      <c r="I156" s="112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</row>
    <row r="157" ht="16.5" customHeight="1">
      <c r="A157" s="122"/>
      <c r="B157" s="52"/>
      <c r="C157" s="4"/>
      <c r="D157" s="123"/>
      <c r="E157" s="123"/>
      <c r="F157" s="112"/>
      <c r="G157" s="112"/>
      <c r="H157" s="112"/>
      <c r="I157" s="112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</row>
    <row r="158" ht="16.5" customHeight="1">
      <c r="A158" s="122"/>
      <c r="B158" s="52"/>
      <c r="C158" s="4"/>
      <c r="D158" s="123"/>
      <c r="E158" s="123"/>
      <c r="F158" s="112"/>
      <c r="G158" s="112"/>
      <c r="H158" s="112"/>
      <c r="I158" s="112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</row>
    <row r="159" ht="16.5" customHeight="1">
      <c r="A159" s="122"/>
      <c r="B159" s="52"/>
      <c r="C159" s="4"/>
      <c r="D159" s="123"/>
      <c r="E159" s="123"/>
      <c r="F159" s="112"/>
      <c r="G159" s="112"/>
      <c r="H159" s="112"/>
      <c r="I159" s="112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</row>
    <row r="160" ht="16.5" customHeight="1">
      <c r="A160" s="122"/>
      <c r="B160" s="52"/>
      <c r="C160" s="4"/>
      <c r="D160" s="123"/>
      <c r="E160" s="123"/>
      <c r="F160" s="112"/>
      <c r="G160" s="112"/>
      <c r="H160" s="112"/>
      <c r="I160" s="112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</row>
    <row r="161" ht="16.5" customHeight="1">
      <c r="A161" s="122"/>
      <c r="B161" s="52"/>
      <c r="C161" s="4"/>
      <c r="D161" s="123"/>
      <c r="E161" s="123"/>
      <c r="F161" s="112"/>
      <c r="G161" s="112"/>
      <c r="H161" s="112"/>
      <c r="I161" s="112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</row>
    <row r="162" ht="16.5" customHeight="1">
      <c r="A162" s="122"/>
      <c r="B162" s="52"/>
      <c r="C162" s="4"/>
      <c r="D162" s="123"/>
      <c r="E162" s="123"/>
      <c r="F162" s="112"/>
      <c r="G162" s="112"/>
      <c r="H162" s="112"/>
      <c r="I162" s="112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</row>
    <row r="163" ht="16.5" customHeight="1">
      <c r="A163" s="122"/>
      <c r="B163" s="52"/>
      <c r="C163" s="4"/>
      <c r="D163" s="123"/>
      <c r="E163" s="123"/>
      <c r="F163" s="112"/>
      <c r="G163" s="112"/>
      <c r="H163" s="112"/>
      <c r="I163" s="112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</row>
    <row r="164" ht="16.5" customHeight="1">
      <c r="A164" s="122"/>
      <c r="B164" s="52"/>
      <c r="C164" s="4"/>
      <c r="D164" s="123"/>
      <c r="E164" s="123"/>
      <c r="F164" s="112"/>
      <c r="G164" s="112"/>
      <c r="H164" s="112"/>
      <c r="I164" s="112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</row>
    <row r="165" ht="16.5" customHeight="1">
      <c r="A165" s="122"/>
      <c r="B165" s="52"/>
      <c r="C165" s="4"/>
      <c r="D165" s="123"/>
      <c r="E165" s="123"/>
      <c r="F165" s="112"/>
      <c r="G165" s="112"/>
      <c r="H165" s="112"/>
      <c r="I165" s="112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</row>
    <row r="166" ht="16.5" customHeight="1">
      <c r="A166" s="122"/>
      <c r="B166" s="52"/>
      <c r="C166" s="4"/>
      <c r="D166" s="123"/>
      <c r="E166" s="123"/>
      <c r="F166" s="112"/>
      <c r="G166" s="112"/>
      <c r="H166" s="112"/>
      <c r="I166" s="112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</row>
    <row r="167" ht="16.5" customHeight="1">
      <c r="A167" s="122"/>
      <c r="B167" s="52"/>
      <c r="C167" s="4"/>
      <c r="D167" s="123"/>
      <c r="E167" s="123"/>
      <c r="F167" s="112"/>
      <c r="G167" s="112"/>
      <c r="H167" s="112"/>
      <c r="I167" s="112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</row>
    <row r="168" ht="16.5" customHeight="1">
      <c r="A168" s="122"/>
      <c r="B168" s="52"/>
      <c r="C168" s="4"/>
      <c r="D168" s="123"/>
      <c r="E168" s="123"/>
      <c r="F168" s="112"/>
      <c r="G168" s="112"/>
      <c r="H168" s="112"/>
      <c r="I168" s="112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</row>
    <row r="169" ht="16.5" customHeight="1">
      <c r="A169" s="122"/>
      <c r="B169" s="52"/>
      <c r="C169" s="4"/>
      <c r="D169" s="123"/>
      <c r="E169" s="123"/>
      <c r="F169" s="112"/>
      <c r="G169" s="112"/>
      <c r="H169" s="112"/>
      <c r="I169" s="112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</row>
    <row r="170" ht="16.5" customHeight="1">
      <c r="A170" s="122"/>
      <c r="B170" s="52"/>
      <c r="C170" s="4"/>
      <c r="D170" s="123"/>
      <c r="E170" s="123"/>
      <c r="F170" s="112"/>
      <c r="G170" s="112"/>
      <c r="H170" s="112"/>
      <c r="I170" s="112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</row>
    <row r="171" ht="16.5" customHeight="1">
      <c r="A171" s="122"/>
      <c r="B171" s="52"/>
      <c r="C171" s="4"/>
      <c r="D171" s="123"/>
      <c r="E171" s="123"/>
      <c r="F171" s="112"/>
      <c r="G171" s="112"/>
      <c r="H171" s="112"/>
      <c r="I171" s="112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</row>
    <row r="172" ht="16.5" customHeight="1">
      <c r="A172" s="122"/>
      <c r="B172" s="52"/>
      <c r="C172" s="4"/>
      <c r="D172" s="123"/>
      <c r="E172" s="123"/>
      <c r="F172" s="112"/>
      <c r="G172" s="112"/>
      <c r="H172" s="112"/>
      <c r="I172" s="112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</row>
    <row r="173" ht="16.5" customHeight="1">
      <c r="A173" s="122"/>
      <c r="B173" s="52"/>
      <c r="C173" s="4"/>
      <c r="D173" s="123"/>
      <c r="E173" s="123"/>
      <c r="F173" s="112"/>
      <c r="G173" s="112"/>
      <c r="H173" s="112"/>
      <c r="I173" s="112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</row>
    <row r="174" ht="16.5" customHeight="1">
      <c r="A174" s="122"/>
      <c r="B174" s="52"/>
      <c r="C174" s="4"/>
      <c r="D174" s="123"/>
      <c r="E174" s="123"/>
      <c r="F174" s="112"/>
      <c r="G174" s="112"/>
      <c r="H174" s="112"/>
      <c r="I174" s="112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</row>
    <row r="175" ht="16.5" customHeight="1">
      <c r="A175" s="122"/>
      <c r="B175" s="52"/>
      <c r="C175" s="4"/>
      <c r="D175" s="123"/>
      <c r="E175" s="123"/>
      <c r="F175" s="112"/>
      <c r="G175" s="112"/>
      <c r="H175" s="112"/>
      <c r="I175" s="112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</row>
    <row r="176" ht="16.5" customHeight="1">
      <c r="A176" s="122"/>
      <c r="B176" s="52"/>
      <c r="C176" s="4"/>
      <c r="D176" s="123"/>
      <c r="E176" s="123"/>
      <c r="F176" s="112"/>
      <c r="G176" s="112"/>
      <c r="H176" s="112"/>
      <c r="I176" s="112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</row>
    <row r="177" ht="16.5" customHeight="1">
      <c r="A177" s="122"/>
      <c r="B177" s="52"/>
      <c r="C177" s="4"/>
      <c r="D177" s="123"/>
      <c r="E177" s="123"/>
      <c r="F177" s="112"/>
      <c r="G177" s="112"/>
      <c r="H177" s="112"/>
      <c r="I177" s="112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</row>
    <row r="178" ht="16.5" customHeight="1">
      <c r="A178" s="122"/>
      <c r="B178" s="52"/>
      <c r="C178" s="4"/>
      <c r="D178" s="123"/>
      <c r="E178" s="123"/>
      <c r="F178" s="112"/>
      <c r="G178" s="112"/>
      <c r="H178" s="112"/>
      <c r="I178" s="112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</row>
    <row r="179" ht="16.5" customHeight="1">
      <c r="A179" s="122"/>
      <c r="B179" s="52"/>
      <c r="C179" s="4"/>
      <c r="D179" s="123"/>
      <c r="E179" s="123"/>
      <c r="F179" s="112"/>
      <c r="G179" s="112"/>
      <c r="H179" s="112"/>
      <c r="I179" s="112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</row>
    <row r="180" ht="16.5" customHeight="1">
      <c r="A180" s="122"/>
      <c r="B180" s="52"/>
      <c r="C180" s="4"/>
      <c r="D180" s="123"/>
      <c r="E180" s="123"/>
      <c r="F180" s="112"/>
      <c r="G180" s="112"/>
      <c r="H180" s="112"/>
      <c r="I180" s="112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</row>
    <row r="181" ht="16.5" customHeight="1">
      <c r="A181" s="122"/>
      <c r="B181" s="52"/>
      <c r="C181" s="4"/>
      <c r="D181" s="123"/>
      <c r="E181" s="123"/>
      <c r="F181" s="112"/>
      <c r="G181" s="112"/>
      <c r="H181" s="112"/>
      <c r="I181" s="112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</row>
    <row r="182" ht="16.5" customHeight="1">
      <c r="A182" s="122"/>
      <c r="B182" s="52"/>
      <c r="C182" s="4"/>
      <c r="D182" s="123"/>
      <c r="E182" s="123"/>
      <c r="F182" s="112"/>
      <c r="G182" s="112"/>
      <c r="H182" s="112"/>
      <c r="I182" s="112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</row>
    <row r="183" ht="16.5" customHeight="1">
      <c r="A183" s="122"/>
      <c r="B183" s="52"/>
      <c r="C183" s="4"/>
      <c r="D183" s="123"/>
      <c r="E183" s="123"/>
      <c r="F183" s="112"/>
      <c r="G183" s="112"/>
      <c r="H183" s="112"/>
      <c r="I183" s="112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</row>
    <row r="184" ht="16.5" customHeight="1">
      <c r="A184" s="122"/>
      <c r="B184" s="52"/>
      <c r="C184" s="4"/>
      <c r="D184" s="123"/>
      <c r="E184" s="123"/>
      <c r="F184" s="112"/>
      <c r="G184" s="112"/>
      <c r="H184" s="112"/>
      <c r="I184" s="112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</row>
    <row r="185" ht="16.5" customHeight="1">
      <c r="A185" s="122"/>
      <c r="B185" s="52"/>
      <c r="C185" s="4"/>
      <c r="D185" s="123"/>
      <c r="E185" s="123"/>
      <c r="F185" s="112"/>
      <c r="G185" s="112"/>
      <c r="H185" s="112"/>
      <c r="I185" s="112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</row>
    <row r="186" ht="16.5" customHeight="1">
      <c r="A186" s="122"/>
      <c r="B186" s="52"/>
      <c r="C186" s="4"/>
      <c r="D186" s="123"/>
      <c r="E186" s="123"/>
      <c r="F186" s="112"/>
      <c r="G186" s="112"/>
      <c r="H186" s="112"/>
      <c r="I186" s="112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</row>
    <row r="187" ht="16.5" customHeight="1">
      <c r="A187" s="122"/>
      <c r="B187" s="52"/>
      <c r="C187" s="4"/>
      <c r="D187" s="123"/>
      <c r="E187" s="123"/>
      <c r="F187" s="112"/>
      <c r="G187" s="112"/>
      <c r="H187" s="112"/>
      <c r="I187" s="112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</row>
    <row r="188" ht="16.5" customHeight="1">
      <c r="A188" s="122"/>
      <c r="B188" s="52"/>
      <c r="C188" s="4"/>
      <c r="D188" s="123"/>
      <c r="E188" s="123"/>
      <c r="F188" s="112"/>
      <c r="G188" s="112"/>
      <c r="H188" s="112"/>
      <c r="I188" s="112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</row>
    <row r="189" ht="16.5" customHeight="1">
      <c r="A189" s="122"/>
      <c r="B189" s="52"/>
      <c r="C189" s="4"/>
      <c r="D189" s="123"/>
      <c r="E189" s="123"/>
      <c r="F189" s="112"/>
      <c r="G189" s="112"/>
      <c r="H189" s="112"/>
      <c r="I189" s="112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</row>
    <row r="190" ht="16.5" customHeight="1">
      <c r="A190" s="122"/>
      <c r="B190" s="52"/>
      <c r="C190" s="4"/>
      <c r="D190" s="123"/>
      <c r="E190" s="123"/>
      <c r="F190" s="112"/>
      <c r="G190" s="112"/>
      <c r="H190" s="112"/>
      <c r="I190" s="112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</row>
    <row r="191" ht="16.5" customHeight="1">
      <c r="A191" s="122"/>
      <c r="B191" s="52"/>
      <c r="C191" s="4"/>
      <c r="D191" s="123"/>
      <c r="E191" s="123"/>
      <c r="F191" s="112"/>
      <c r="G191" s="112"/>
      <c r="H191" s="112"/>
      <c r="I191" s="112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</row>
    <row r="192" ht="16.5" customHeight="1">
      <c r="A192" s="122"/>
      <c r="B192" s="52"/>
      <c r="C192" s="4"/>
      <c r="D192" s="123"/>
      <c r="E192" s="123"/>
      <c r="F192" s="112"/>
      <c r="G192" s="112"/>
      <c r="H192" s="112"/>
      <c r="I192" s="112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</row>
    <row r="193" ht="16.5" customHeight="1">
      <c r="A193" s="122"/>
      <c r="B193" s="52"/>
      <c r="C193" s="4"/>
      <c r="D193" s="123"/>
      <c r="E193" s="123"/>
      <c r="F193" s="112"/>
      <c r="G193" s="112"/>
      <c r="H193" s="112"/>
      <c r="I193" s="112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</row>
    <row r="194" ht="16.5" customHeight="1">
      <c r="A194" s="122"/>
      <c r="B194" s="52"/>
      <c r="C194" s="4"/>
      <c r="D194" s="123"/>
      <c r="E194" s="123"/>
      <c r="F194" s="112"/>
      <c r="G194" s="112"/>
      <c r="H194" s="112"/>
      <c r="I194" s="112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</row>
    <row r="195" ht="16.5" customHeight="1">
      <c r="A195" s="122"/>
      <c r="B195" s="52"/>
      <c r="C195" s="4"/>
      <c r="D195" s="123"/>
      <c r="E195" s="123"/>
      <c r="F195" s="112"/>
      <c r="G195" s="112"/>
      <c r="H195" s="112"/>
      <c r="I195" s="112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</row>
    <row r="196" ht="16.5" customHeight="1">
      <c r="A196" s="122"/>
      <c r="B196" s="52"/>
      <c r="C196" s="4"/>
      <c r="D196" s="123"/>
      <c r="E196" s="123"/>
      <c r="F196" s="112"/>
      <c r="G196" s="112"/>
      <c r="H196" s="112"/>
      <c r="I196" s="112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</row>
    <row r="197" ht="16.5" customHeight="1">
      <c r="A197" s="122"/>
      <c r="B197" s="52"/>
      <c r="C197" s="4"/>
      <c r="D197" s="123"/>
      <c r="E197" s="123"/>
      <c r="F197" s="112"/>
      <c r="G197" s="112"/>
      <c r="H197" s="112"/>
      <c r="I197" s="112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</row>
    <row r="198" ht="16.5" customHeight="1">
      <c r="A198" s="122"/>
      <c r="B198" s="52"/>
      <c r="C198" s="4"/>
      <c r="D198" s="123"/>
      <c r="E198" s="123"/>
      <c r="F198" s="112"/>
      <c r="G198" s="112"/>
      <c r="H198" s="112"/>
      <c r="I198" s="112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</row>
    <row r="199" ht="16.5" customHeight="1">
      <c r="A199" s="122"/>
      <c r="B199" s="52"/>
      <c r="C199" s="4"/>
      <c r="D199" s="123"/>
      <c r="E199" s="123"/>
      <c r="F199" s="112"/>
      <c r="G199" s="112"/>
      <c r="H199" s="112"/>
      <c r="I199" s="112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</row>
    <row r="200" ht="16.5" customHeight="1">
      <c r="A200" s="122"/>
      <c r="B200" s="52"/>
      <c r="C200" s="4"/>
      <c r="D200" s="123"/>
      <c r="E200" s="123"/>
      <c r="F200" s="112"/>
      <c r="G200" s="112"/>
      <c r="H200" s="112"/>
      <c r="I200" s="112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</row>
    <row r="201" ht="16.5" customHeight="1">
      <c r="A201" s="122"/>
      <c r="B201" s="52"/>
      <c r="C201" s="4"/>
      <c r="D201" s="123"/>
      <c r="E201" s="123"/>
      <c r="F201" s="112"/>
      <c r="G201" s="112"/>
      <c r="H201" s="112"/>
      <c r="I201" s="112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</row>
    <row r="202" ht="16.5" customHeight="1">
      <c r="A202" s="122"/>
      <c r="B202" s="52"/>
      <c r="C202" s="4"/>
      <c r="D202" s="123"/>
      <c r="E202" s="123"/>
      <c r="F202" s="112"/>
      <c r="G202" s="112"/>
      <c r="H202" s="112"/>
      <c r="I202" s="112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</row>
    <row r="203" ht="16.5" customHeight="1">
      <c r="A203" s="122"/>
      <c r="B203" s="52"/>
      <c r="C203" s="4"/>
      <c r="D203" s="123"/>
      <c r="E203" s="123"/>
      <c r="F203" s="112"/>
      <c r="G203" s="112"/>
      <c r="H203" s="112"/>
      <c r="I203" s="112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</row>
    <row r="204" ht="16.5" customHeight="1">
      <c r="A204" s="122"/>
      <c r="B204" s="52"/>
      <c r="C204" s="4"/>
      <c r="D204" s="123"/>
      <c r="E204" s="123"/>
      <c r="F204" s="112"/>
      <c r="G204" s="112"/>
      <c r="H204" s="112"/>
      <c r="I204" s="112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</row>
    <row r="205" ht="16.5" customHeight="1">
      <c r="A205" s="122"/>
      <c r="B205" s="52"/>
      <c r="C205" s="4"/>
      <c r="D205" s="123"/>
      <c r="E205" s="123"/>
      <c r="F205" s="112"/>
      <c r="G205" s="112"/>
      <c r="H205" s="112"/>
      <c r="I205" s="112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</row>
    <row r="206" ht="16.5" customHeight="1">
      <c r="A206" s="122"/>
      <c r="B206" s="52"/>
      <c r="C206" s="4"/>
      <c r="D206" s="123"/>
      <c r="E206" s="123"/>
      <c r="F206" s="112"/>
      <c r="G206" s="112"/>
      <c r="H206" s="112"/>
      <c r="I206" s="112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</row>
    <row r="207" ht="16.5" customHeight="1">
      <c r="A207" s="122"/>
      <c r="B207" s="52"/>
      <c r="C207" s="4"/>
      <c r="D207" s="123"/>
      <c r="E207" s="123"/>
      <c r="F207" s="112"/>
      <c r="G207" s="112"/>
      <c r="H207" s="112"/>
      <c r="I207" s="112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</row>
    <row r="208" ht="16.5" customHeight="1">
      <c r="A208" s="122"/>
      <c r="B208" s="52"/>
      <c r="C208" s="4"/>
      <c r="D208" s="123"/>
      <c r="E208" s="123"/>
      <c r="F208" s="112"/>
      <c r="G208" s="112"/>
      <c r="H208" s="112"/>
      <c r="I208" s="112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</row>
    <row r="209" ht="16.5" customHeight="1">
      <c r="A209" s="122"/>
      <c r="B209" s="52"/>
      <c r="C209" s="4"/>
      <c r="D209" s="123"/>
      <c r="E209" s="123"/>
      <c r="F209" s="112"/>
      <c r="G209" s="112"/>
      <c r="H209" s="112"/>
      <c r="I209" s="112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</row>
    <row r="210" ht="16.5" customHeight="1">
      <c r="A210" s="122"/>
      <c r="B210" s="52"/>
      <c r="C210" s="4"/>
      <c r="D210" s="123"/>
      <c r="E210" s="123"/>
      <c r="F210" s="112"/>
      <c r="G210" s="112"/>
      <c r="H210" s="112"/>
      <c r="I210" s="112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</row>
    <row r="211" ht="16.5" customHeight="1">
      <c r="A211" s="122"/>
      <c r="B211" s="52"/>
      <c r="C211" s="4"/>
      <c r="D211" s="123"/>
      <c r="E211" s="123"/>
      <c r="F211" s="112"/>
      <c r="G211" s="112"/>
      <c r="H211" s="112"/>
      <c r="I211" s="112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</row>
    <row r="212" ht="16.5" customHeight="1">
      <c r="A212" s="122"/>
      <c r="B212" s="52"/>
      <c r="C212" s="4"/>
      <c r="D212" s="123"/>
      <c r="E212" s="123"/>
      <c r="F212" s="112"/>
      <c r="G212" s="112"/>
      <c r="H212" s="112"/>
      <c r="I212" s="112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</row>
    <row r="213" ht="16.5" customHeight="1">
      <c r="A213" s="122"/>
      <c r="B213" s="52"/>
      <c r="C213" s="4"/>
      <c r="D213" s="123"/>
      <c r="E213" s="123"/>
      <c r="F213" s="112"/>
      <c r="G213" s="112"/>
      <c r="H213" s="112"/>
      <c r="I213" s="112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</row>
    <row r="214" ht="16.5" customHeight="1">
      <c r="A214" s="122"/>
      <c r="B214" s="52"/>
      <c r="C214" s="4"/>
      <c r="D214" s="123"/>
      <c r="E214" s="123"/>
      <c r="F214" s="112"/>
      <c r="G214" s="112"/>
      <c r="H214" s="112"/>
      <c r="I214" s="112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</row>
    <row r="215" ht="16.5" customHeight="1">
      <c r="A215" s="122"/>
      <c r="B215" s="52"/>
      <c r="C215" s="4"/>
      <c r="D215" s="123"/>
      <c r="E215" s="123"/>
      <c r="F215" s="112"/>
      <c r="G215" s="112"/>
      <c r="H215" s="112"/>
      <c r="I215" s="112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</row>
    <row r="216" ht="16.5" customHeight="1">
      <c r="A216" s="122"/>
      <c r="B216" s="52"/>
      <c r="C216" s="4"/>
      <c r="D216" s="123"/>
      <c r="E216" s="123"/>
      <c r="F216" s="112"/>
      <c r="G216" s="112"/>
      <c r="H216" s="112"/>
      <c r="I216" s="112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</row>
    <row r="217" ht="16.5" customHeight="1">
      <c r="A217" s="122"/>
      <c r="B217" s="52"/>
      <c r="C217" s="4"/>
      <c r="D217" s="123"/>
      <c r="E217" s="123"/>
      <c r="F217" s="112"/>
      <c r="G217" s="112"/>
      <c r="H217" s="112"/>
      <c r="I217" s="112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</row>
    <row r="218" ht="16.5" customHeight="1">
      <c r="A218" s="122"/>
      <c r="B218" s="52"/>
      <c r="C218" s="4"/>
      <c r="D218" s="123"/>
      <c r="E218" s="123"/>
      <c r="F218" s="112"/>
      <c r="G218" s="112"/>
      <c r="H218" s="112"/>
      <c r="I218" s="112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</row>
    <row r="219" ht="16.5" customHeight="1">
      <c r="A219" s="122"/>
      <c r="B219" s="52"/>
      <c r="C219" s="4"/>
      <c r="D219" s="123"/>
      <c r="E219" s="123"/>
      <c r="F219" s="112"/>
      <c r="G219" s="112"/>
      <c r="H219" s="112"/>
      <c r="I219" s="112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</row>
    <row r="220" ht="16.5" customHeight="1">
      <c r="A220" s="122"/>
      <c r="B220" s="52"/>
      <c r="C220" s="4"/>
      <c r="D220" s="123"/>
      <c r="E220" s="123"/>
      <c r="F220" s="112"/>
      <c r="G220" s="112"/>
      <c r="H220" s="112"/>
      <c r="I220" s="112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D2:D7"/>
    <mergeCell ref="E4:E5"/>
    <mergeCell ref="E6:E7"/>
    <mergeCell ref="D8:D9"/>
    <mergeCell ref="D10:D11"/>
    <mergeCell ref="D12:D13"/>
    <mergeCell ref="D14:D15"/>
    <mergeCell ref="D16:D17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1.22" defaultRowHeight="15.0"/>
  <cols>
    <col customWidth="1" min="1" max="4" width="11.22"/>
    <col customWidth="1" min="5" max="24" width="6.78"/>
  </cols>
  <sheetData>
    <row r="1" ht="16.5" customHeight="1">
      <c r="A1" s="124" t="s">
        <v>15</v>
      </c>
      <c r="B1" s="125">
        <f t="shared" ref="B1:D1" si="1">(B62/B3)^(1/5)-1</f>
        <v>0.2015279021</v>
      </c>
      <c r="C1" s="125">
        <f t="shared" si="1"/>
        <v>0.2277746335</v>
      </c>
      <c r="D1" s="125">
        <f t="shared" si="1"/>
        <v>0.03609605502</v>
      </c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</row>
    <row r="2" ht="16.5" customHeight="1">
      <c r="A2" s="59" t="s">
        <v>92</v>
      </c>
      <c r="B2" s="59" t="s">
        <v>24</v>
      </c>
      <c r="C2" s="127" t="s">
        <v>27</v>
      </c>
      <c r="D2" s="127" t="s">
        <v>30</v>
      </c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</row>
    <row r="3" ht="16.5" customHeight="1">
      <c r="A3" s="128">
        <v>43832.0</v>
      </c>
      <c r="B3" s="129">
        <v>35.7</v>
      </c>
      <c r="C3" s="129">
        <v>48.46</v>
      </c>
      <c r="D3" s="130">
        <v>39.59</v>
      </c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</row>
    <row r="4" ht="16.5" customHeight="1">
      <c r="A4" s="128">
        <v>43864.0</v>
      </c>
      <c r="B4" s="129">
        <v>34.2</v>
      </c>
      <c r="C4" s="129">
        <v>43.19</v>
      </c>
      <c r="D4" s="130">
        <v>39.79</v>
      </c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</row>
    <row r="5" ht="16.5" customHeight="1">
      <c r="A5" s="128">
        <v>43892.0</v>
      </c>
      <c r="B5" s="129">
        <v>30.62</v>
      </c>
      <c r="C5" s="129">
        <v>32.57</v>
      </c>
      <c r="D5" s="130">
        <v>39.84</v>
      </c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</row>
    <row r="6" ht="16.5" customHeight="1">
      <c r="A6" s="128">
        <v>43922.0</v>
      </c>
      <c r="B6" s="129">
        <v>34.83</v>
      </c>
      <c r="C6" s="129">
        <v>43.18</v>
      </c>
      <c r="D6" s="130">
        <v>39.3</v>
      </c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</row>
    <row r="7" ht="16.5" customHeight="1">
      <c r="A7" s="128">
        <v>43955.0</v>
      </c>
      <c r="B7" s="129">
        <v>36.42</v>
      </c>
      <c r="C7" s="129">
        <v>46.21</v>
      </c>
      <c r="D7" s="130">
        <v>39.6</v>
      </c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</row>
    <row r="8" ht="16.5" customHeight="1">
      <c r="A8" s="128">
        <v>43983.0</v>
      </c>
      <c r="B8" s="129">
        <v>37.96</v>
      </c>
      <c r="C8" s="129">
        <v>51.6</v>
      </c>
      <c r="D8" s="130">
        <v>38.99</v>
      </c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</row>
    <row r="9" ht="16.5" customHeight="1">
      <c r="A9" s="128">
        <v>44013.0</v>
      </c>
      <c r="B9" s="129">
        <v>40.9</v>
      </c>
      <c r="C9" s="129">
        <v>60.25</v>
      </c>
      <c r="D9" s="130">
        <v>38.7</v>
      </c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</row>
    <row r="10" ht="16.5" customHeight="1">
      <c r="A10" s="128">
        <v>44046.0</v>
      </c>
      <c r="B10" s="129">
        <v>45.72</v>
      </c>
      <c r="C10" s="129">
        <v>74.2</v>
      </c>
      <c r="D10" s="130">
        <v>38.75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</row>
    <row r="11" ht="16.5" customHeight="1">
      <c r="A11" s="128">
        <v>44075.0</v>
      </c>
      <c r="B11" s="129">
        <v>42.14</v>
      </c>
      <c r="C11" s="129">
        <v>64.1</v>
      </c>
      <c r="D11" s="130">
        <v>38.2</v>
      </c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</row>
    <row r="12" ht="16.5" customHeight="1">
      <c r="A12" s="128">
        <v>44109.0</v>
      </c>
      <c r="B12" s="129">
        <v>41.2</v>
      </c>
      <c r="C12" s="129">
        <v>62.0</v>
      </c>
      <c r="D12" s="130">
        <v>37.74</v>
      </c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</row>
    <row r="13" ht="16.5" customHeight="1">
      <c r="A13" s="128">
        <v>44137.0</v>
      </c>
      <c r="B13" s="129">
        <v>44.88</v>
      </c>
      <c r="C13" s="129">
        <v>74.15</v>
      </c>
      <c r="D13" s="130">
        <v>37.6</v>
      </c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</row>
    <row r="14" ht="16.5" customHeight="1">
      <c r="A14" s="128">
        <v>44166.0</v>
      </c>
      <c r="B14" s="129">
        <v>46.43</v>
      </c>
      <c r="C14" s="129">
        <v>81.65</v>
      </c>
      <c r="D14" s="130">
        <v>36.87</v>
      </c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</row>
    <row r="15" ht="16.5" customHeight="1">
      <c r="A15" s="128">
        <v>44200.0</v>
      </c>
      <c r="B15" s="129">
        <v>46.65</v>
      </c>
      <c r="C15" s="129">
        <v>83.05</v>
      </c>
      <c r="D15" s="130">
        <v>36.9</v>
      </c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</row>
    <row r="16" ht="16.5" customHeight="1">
      <c r="A16" s="128">
        <v>44228.0</v>
      </c>
      <c r="B16" s="129">
        <v>45.55</v>
      </c>
      <c r="C16" s="129">
        <v>79.35</v>
      </c>
      <c r="D16" s="130">
        <v>36.44</v>
      </c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</row>
    <row r="17" ht="16.5" customHeight="1">
      <c r="A17" s="128">
        <v>44257.0</v>
      </c>
      <c r="B17" s="129">
        <v>47.32</v>
      </c>
      <c r="C17" s="129">
        <v>80.85</v>
      </c>
      <c r="D17" s="130">
        <v>37.4</v>
      </c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</row>
    <row r="18" ht="16.5" customHeight="1">
      <c r="A18" s="128">
        <v>44287.0</v>
      </c>
      <c r="B18" s="129">
        <v>50.25</v>
      </c>
      <c r="C18" s="129">
        <v>95.05</v>
      </c>
      <c r="D18" s="130">
        <v>36.3</v>
      </c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</row>
    <row r="19" ht="16.5" customHeight="1">
      <c r="A19" s="128">
        <v>44319.0</v>
      </c>
      <c r="B19" s="129">
        <v>48.5</v>
      </c>
      <c r="C19" s="129">
        <v>90.25</v>
      </c>
      <c r="D19" s="130">
        <v>36.4</v>
      </c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</row>
    <row r="20" ht="16.5" customHeight="1">
      <c r="A20" s="128">
        <v>44348.0</v>
      </c>
      <c r="B20" s="129">
        <v>52.3</v>
      </c>
      <c r="C20" s="129">
        <v>102.35</v>
      </c>
      <c r="D20" s="130">
        <v>36.68</v>
      </c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</row>
    <row r="21" ht="16.5" customHeight="1">
      <c r="A21" s="128">
        <v>44378.0</v>
      </c>
      <c r="B21" s="129">
        <v>53.25</v>
      </c>
      <c r="C21" s="129">
        <v>105.45</v>
      </c>
      <c r="D21" s="130">
        <v>36.78</v>
      </c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</row>
    <row r="22" ht="16.5" customHeight="1">
      <c r="A22" s="128">
        <v>44410.0</v>
      </c>
      <c r="B22" s="129">
        <v>55.85</v>
      </c>
      <c r="C22" s="129">
        <v>117.55</v>
      </c>
      <c r="D22" s="130">
        <v>36.5</v>
      </c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</row>
    <row r="23" ht="16.5" customHeight="1">
      <c r="A23" s="128">
        <v>44440.0</v>
      </c>
      <c r="B23" s="129">
        <v>53.45</v>
      </c>
      <c r="C23" s="129">
        <v>105.95</v>
      </c>
      <c r="D23" s="130">
        <v>36.64</v>
      </c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</row>
    <row r="24" ht="16.5" customHeight="1">
      <c r="A24" s="128">
        <v>44470.0</v>
      </c>
      <c r="B24" s="129">
        <v>55.9</v>
      </c>
      <c r="C24" s="129">
        <v>116.25</v>
      </c>
      <c r="D24" s="130">
        <v>36.57</v>
      </c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</row>
    <row r="25" ht="16.5" customHeight="1">
      <c r="A25" s="128">
        <v>44501.0</v>
      </c>
      <c r="B25" s="129">
        <v>58.55</v>
      </c>
      <c r="C25" s="129">
        <v>126.95</v>
      </c>
      <c r="D25" s="130">
        <v>36.46</v>
      </c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</row>
    <row r="26" ht="16.5" customHeight="1">
      <c r="A26" s="128">
        <v>44531.0</v>
      </c>
      <c r="B26" s="129">
        <v>58.8</v>
      </c>
      <c r="C26" s="129">
        <v>128.2</v>
      </c>
      <c r="D26" s="130">
        <v>36.31</v>
      </c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</row>
    <row r="27" ht="16.5" customHeight="1">
      <c r="A27" s="128">
        <v>44564.0</v>
      </c>
      <c r="B27" s="129">
        <v>50.8</v>
      </c>
      <c r="C27" s="129">
        <v>95.25</v>
      </c>
      <c r="D27" s="130">
        <v>36.37</v>
      </c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</row>
    <row r="28" ht="16.5" customHeight="1">
      <c r="A28" s="128">
        <v>44599.0</v>
      </c>
      <c r="B28" s="129">
        <v>50.05</v>
      </c>
      <c r="C28" s="129">
        <v>89.25</v>
      </c>
      <c r="D28" s="130">
        <v>36.68</v>
      </c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</row>
    <row r="29" ht="16.5" customHeight="1">
      <c r="A29" s="128">
        <v>44621.0</v>
      </c>
      <c r="B29" s="129">
        <v>55.7</v>
      </c>
      <c r="C29" s="129">
        <v>105.15</v>
      </c>
      <c r="D29" s="130">
        <v>37.45</v>
      </c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</row>
    <row r="30" ht="16.5" customHeight="1">
      <c r="A30" s="128">
        <v>44652.0</v>
      </c>
      <c r="B30" s="129">
        <v>50.95</v>
      </c>
      <c r="C30" s="129">
        <v>81.5</v>
      </c>
      <c r="D30" s="130">
        <v>38.54</v>
      </c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</row>
    <row r="31" ht="16.5" customHeight="1">
      <c r="A31" s="128">
        <v>44684.0</v>
      </c>
      <c r="B31" s="129">
        <v>47.79</v>
      </c>
      <c r="C31" s="129">
        <v>72.8</v>
      </c>
      <c r="D31" s="130">
        <v>37.93</v>
      </c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</row>
    <row r="32" ht="16.5" customHeight="1">
      <c r="A32" s="128">
        <v>44713.0</v>
      </c>
      <c r="B32" s="129">
        <v>44.32</v>
      </c>
      <c r="C32" s="129">
        <v>58.8</v>
      </c>
      <c r="D32" s="130">
        <v>38.63</v>
      </c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</row>
    <row r="33" ht="16.5" customHeight="1">
      <c r="A33" s="128">
        <v>44743.0</v>
      </c>
      <c r="B33" s="129">
        <v>49.69</v>
      </c>
      <c r="C33" s="129">
        <v>72.35</v>
      </c>
      <c r="D33" s="130">
        <v>38.98</v>
      </c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</row>
    <row r="34" ht="16.5" customHeight="1">
      <c r="A34" s="128">
        <v>44774.0</v>
      </c>
      <c r="B34" s="129">
        <v>48.77</v>
      </c>
      <c r="C34" s="129">
        <v>67.2</v>
      </c>
      <c r="D34" s="130">
        <v>39.6</v>
      </c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</row>
    <row r="35" ht="16.5" customHeight="1">
      <c r="A35" s="128">
        <v>44805.0</v>
      </c>
      <c r="B35" s="129">
        <v>45.79</v>
      </c>
      <c r="C35" s="129">
        <v>53.4</v>
      </c>
      <c r="D35" s="130">
        <v>41.27</v>
      </c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</row>
    <row r="36" ht="16.5" customHeight="1">
      <c r="A36" s="128">
        <v>44837.0</v>
      </c>
      <c r="B36" s="129">
        <v>47.8</v>
      </c>
      <c r="C36" s="129">
        <v>55.55</v>
      </c>
      <c r="D36" s="130">
        <v>41.9</v>
      </c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</row>
    <row r="37" ht="16.5" customHeight="1">
      <c r="A37" s="128">
        <v>44866.0</v>
      </c>
      <c r="B37" s="129">
        <v>45.8</v>
      </c>
      <c r="C37" s="129">
        <v>54.9</v>
      </c>
      <c r="D37" s="130">
        <v>40.32</v>
      </c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</row>
    <row r="38" ht="16.5" customHeight="1">
      <c r="A38" s="128">
        <v>44896.0</v>
      </c>
      <c r="B38" s="129">
        <v>43.32</v>
      </c>
      <c r="C38" s="129">
        <v>48.45</v>
      </c>
      <c r="D38" s="130">
        <v>40.25</v>
      </c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</row>
    <row r="39" ht="16.5" customHeight="1">
      <c r="A39" s="128">
        <v>44929.0</v>
      </c>
      <c r="B39" s="129">
        <v>45.9</v>
      </c>
      <c r="C39" s="129">
        <v>56.5</v>
      </c>
      <c r="D39" s="130">
        <v>39.48</v>
      </c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</row>
    <row r="40" ht="16.5" customHeight="1">
      <c r="A40" s="128">
        <v>44958.0</v>
      </c>
      <c r="B40" s="129">
        <v>47.74</v>
      </c>
      <c r="C40" s="129">
        <v>58.45</v>
      </c>
      <c r="D40" s="130">
        <v>40.12</v>
      </c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</row>
    <row r="41" ht="16.5" customHeight="1">
      <c r="A41" s="128">
        <v>44986.0</v>
      </c>
      <c r="B41" s="129">
        <v>51.05</v>
      </c>
      <c r="C41" s="129">
        <v>65.9</v>
      </c>
      <c r="D41" s="130">
        <v>40.3</v>
      </c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</row>
    <row r="42" ht="16.5" customHeight="1">
      <c r="A42" s="128">
        <v>45022.0</v>
      </c>
      <c r="B42" s="129">
        <v>51.85</v>
      </c>
      <c r="C42" s="129">
        <v>66.65</v>
      </c>
      <c r="D42" s="130">
        <v>40.72</v>
      </c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</row>
    <row r="43" ht="16.5" customHeight="1">
      <c r="A43" s="128">
        <v>45048.0</v>
      </c>
      <c r="B43" s="129">
        <v>56.75</v>
      </c>
      <c r="C43" s="129">
        <v>78.55</v>
      </c>
      <c r="D43" s="130">
        <v>40.87</v>
      </c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</row>
    <row r="44" ht="16.5" customHeight="1">
      <c r="A44" s="128">
        <v>45078.0</v>
      </c>
      <c r="B44" s="129">
        <v>60.0</v>
      </c>
      <c r="C44" s="129">
        <v>85.1</v>
      </c>
      <c r="D44" s="130">
        <v>41.51</v>
      </c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</row>
    <row r="45" ht="16.5" customHeight="1">
      <c r="A45" s="128">
        <v>45110.0</v>
      </c>
      <c r="B45" s="129">
        <v>63.6</v>
      </c>
      <c r="C45" s="129">
        <v>92.55</v>
      </c>
      <c r="D45" s="130">
        <v>42.34</v>
      </c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</row>
    <row r="46" ht="16.5" customHeight="1">
      <c r="A46" s="128">
        <v>45139.0</v>
      </c>
      <c r="B46" s="129">
        <v>63.35</v>
      </c>
      <c r="C46" s="129">
        <v>88.4</v>
      </c>
      <c r="D46" s="130">
        <v>43.14</v>
      </c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</row>
    <row r="47" ht="16.5" customHeight="1">
      <c r="A47" s="128">
        <v>45170.0</v>
      </c>
      <c r="B47" s="129">
        <v>60.7</v>
      </c>
      <c r="C47" s="129">
        <v>78.05</v>
      </c>
      <c r="D47" s="130">
        <v>43.78</v>
      </c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</row>
    <row r="48" ht="16.5" customHeight="1">
      <c r="A48" s="128">
        <v>45201.0</v>
      </c>
      <c r="B48" s="129">
        <v>59.5</v>
      </c>
      <c r="C48" s="129">
        <v>73.1</v>
      </c>
      <c r="D48" s="130">
        <v>44.24</v>
      </c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</row>
    <row r="49" ht="16.5" customHeight="1">
      <c r="A49" s="128">
        <v>45231.0</v>
      </c>
      <c r="B49" s="129">
        <v>64.25</v>
      </c>
      <c r="C49" s="129">
        <v>91.05</v>
      </c>
      <c r="D49" s="130">
        <v>42.81</v>
      </c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</row>
    <row r="50" ht="16.5" customHeight="1">
      <c r="A50" s="128">
        <v>45261.0</v>
      </c>
      <c r="B50" s="129">
        <v>66.8</v>
      </c>
      <c r="C50" s="129">
        <v>100.2</v>
      </c>
      <c r="D50" s="130">
        <v>42.33</v>
      </c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</row>
    <row r="51" ht="16.5" customHeight="1">
      <c r="A51" s="128">
        <v>45293.0</v>
      </c>
      <c r="B51" s="129">
        <v>69.8</v>
      </c>
      <c r="C51" s="129">
        <v>104.2</v>
      </c>
      <c r="D51" s="130">
        <v>43.21</v>
      </c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</row>
    <row r="52" ht="16.5" customHeight="1">
      <c r="A52" s="128">
        <v>45323.0</v>
      </c>
      <c r="B52" s="129">
        <v>72.75</v>
      </c>
      <c r="C52" s="129">
        <v>109.55</v>
      </c>
      <c r="D52" s="130">
        <v>43.86</v>
      </c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</row>
    <row r="53" ht="16.5" customHeight="1">
      <c r="A53" s="128">
        <v>45352.0</v>
      </c>
      <c r="B53" s="129">
        <v>74.7</v>
      </c>
      <c r="C53" s="129">
        <v>112.8</v>
      </c>
      <c r="D53" s="130">
        <v>44.51</v>
      </c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</row>
    <row r="54" ht="16.5" customHeight="1">
      <c r="A54" s="128">
        <v>45383.0</v>
      </c>
      <c r="B54" s="129">
        <v>74.25</v>
      </c>
      <c r="C54" s="129">
        <v>105.5</v>
      </c>
      <c r="D54" s="130">
        <v>45.36</v>
      </c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</row>
    <row r="55" ht="16.5" customHeight="1">
      <c r="A55" s="128">
        <v>45414.0</v>
      </c>
      <c r="B55" s="129">
        <v>77.25</v>
      </c>
      <c r="C55" s="129">
        <v>113.15</v>
      </c>
      <c r="D55" s="130">
        <v>45.44</v>
      </c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</row>
    <row r="56" ht="16.5" customHeight="1">
      <c r="A56" s="128">
        <v>45446.0</v>
      </c>
      <c r="B56" s="129">
        <v>82.95</v>
      </c>
      <c r="C56" s="129">
        <v>128.85</v>
      </c>
      <c r="D56" s="130">
        <v>45.68</v>
      </c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</row>
    <row r="57" ht="16.5" customHeight="1">
      <c r="A57" s="128">
        <v>45474.0</v>
      </c>
      <c r="B57" s="129">
        <v>80.2</v>
      </c>
      <c r="C57" s="129">
        <v>116.1</v>
      </c>
      <c r="D57" s="130">
        <v>46.42</v>
      </c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</row>
    <row r="58" ht="16.5" customHeight="1">
      <c r="A58" s="128">
        <v>45505.0</v>
      </c>
      <c r="B58" s="129">
        <v>79.95</v>
      </c>
      <c r="C58" s="129">
        <v>118.8</v>
      </c>
      <c r="D58" s="130">
        <v>45.29</v>
      </c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</row>
    <row r="59" ht="16.5" customHeight="1">
      <c r="A59" s="128">
        <v>45537.0</v>
      </c>
      <c r="B59" s="129">
        <v>81.3</v>
      </c>
      <c r="C59" s="129">
        <v>124.0</v>
      </c>
      <c r="D59" s="130">
        <v>45.04</v>
      </c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</row>
    <row r="60" ht="16.5" customHeight="1">
      <c r="A60" s="128">
        <v>45566.0</v>
      </c>
      <c r="B60" s="129">
        <v>84.8</v>
      </c>
      <c r="C60" s="129">
        <v>130.65</v>
      </c>
      <c r="D60" s="130">
        <v>45.76</v>
      </c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</row>
    <row r="61" ht="16.5" customHeight="1">
      <c r="A61" s="128">
        <v>45597.0</v>
      </c>
      <c r="B61" s="129">
        <v>87.3</v>
      </c>
      <c r="C61" s="129">
        <v>132.75</v>
      </c>
      <c r="D61" s="130">
        <v>46.55</v>
      </c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</row>
    <row r="62" ht="16.5" customHeight="1">
      <c r="A62" s="128">
        <v>45628.0</v>
      </c>
      <c r="B62" s="129">
        <v>89.4</v>
      </c>
      <c r="C62" s="129">
        <v>135.2</v>
      </c>
      <c r="D62" s="130">
        <v>47.27</v>
      </c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</row>
    <row r="63" ht="16.5" customHeight="1">
      <c r="A63" s="131"/>
      <c r="B63" s="132"/>
      <c r="C63" s="132"/>
      <c r="D63" s="133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</row>
    <row r="64" ht="16.5" customHeight="1">
      <c r="A64" s="131"/>
      <c r="B64" s="132"/>
      <c r="C64" s="132"/>
      <c r="D64" s="133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</row>
    <row r="65" ht="16.5" customHeight="1">
      <c r="A65" s="131"/>
      <c r="B65" s="132"/>
      <c r="C65" s="132"/>
      <c r="D65" s="133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</row>
    <row r="66" ht="16.5" customHeight="1">
      <c r="A66" s="131"/>
      <c r="B66" s="132"/>
      <c r="C66" s="132"/>
      <c r="D66" s="133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</row>
    <row r="67" ht="16.5" customHeight="1">
      <c r="A67" s="131"/>
      <c r="B67" s="132"/>
      <c r="C67" s="132"/>
      <c r="D67" s="132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</row>
    <row r="68" ht="16.5" customHeight="1">
      <c r="A68" s="131"/>
      <c r="B68" s="132"/>
      <c r="C68" s="132"/>
      <c r="D68" s="132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</row>
    <row r="69" ht="16.5" customHeight="1">
      <c r="A69" s="131"/>
      <c r="B69" s="132"/>
      <c r="C69" s="132"/>
      <c r="D69" s="132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</row>
    <row r="70" ht="16.5" customHeight="1">
      <c r="A70" s="131"/>
      <c r="B70" s="132"/>
      <c r="C70" s="132"/>
      <c r="D70" s="132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</row>
    <row r="71" ht="16.5" customHeight="1">
      <c r="A71" s="131"/>
      <c r="B71" s="132"/>
      <c r="C71" s="132"/>
      <c r="D71" s="132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</row>
    <row r="72" ht="16.5" customHeight="1">
      <c r="A72" s="131"/>
      <c r="B72" s="132"/>
      <c r="C72" s="132"/>
      <c r="D72" s="132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</row>
    <row r="73" ht="16.5" customHeight="1">
      <c r="A73" s="131"/>
      <c r="B73" s="132"/>
      <c r="C73" s="132"/>
      <c r="D73" s="132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</row>
    <row r="74" ht="16.5" customHeight="1">
      <c r="A74" s="131"/>
      <c r="B74" s="132"/>
      <c r="C74" s="132"/>
      <c r="D74" s="132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</row>
    <row r="75" ht="16.5" customHeight="1">
      <c r="A75" s="131"/>
      <c r="B75" s="132"/>
      <c r="C75" s="132"/>
      <c r="D75" s="132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</row>
    <row r="76" ht="16.5" customHeight="1">
      <c r="A76" s="131"/>
      <c r="B76" s="132"/>
      <c r="C76" s="132"/>
      <c r="D76" s="132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</row>
    <row r="77" ht="16.5" customHeight="1">
      <c r="A77" s="131"/>
      <c r="B77" s="132"/>
      <c r="C77" s="132"/>
      <c r="D77" s="132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</row>
    <row r="78" ht="16.5" customHeight="1">
      <c r="A78" s="131"/>
      <c r="B78" s="132"/>
      <c r="C78" s="132"/>
      <c r="D78" s="132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</row>
    <row r="79" ht="16.5" customHeight="1">
      <c r="A79" s="131"/>
      <c r="B79" s="132"/>
      <c r="C79" s="132"/>
      <c r="D79" s="132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</row>
    <row r="80" ht="16.5" customHeight="1">
      <c r="A80" s="131"/>
      <c r="B80" s="132"/>
      <c r="C80" s="132"/>
      <c r="D80" s="132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</row>
    <row r="81" ht="16.5" customHeight="1">
      <c r="A81" s="131"/>
      <c r="B81" s="132"/>
      <c r="C81" s="132"/>
      <c r="D81" s="132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</row>
    <row r="82" ht="16.5" customHeight="1">
      <c r="A82" s="131"/>
      <c r="B82" s="132"/>
      <c r="C82" s="132"/>
      <c r="D82" s="132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</row>
    <row r="83" ht="16.5" customHeight="1">
      <c r="A83" s="131"/>
      <c r="B83" s="132"/>
      <c r="C83" s="132"/>
      <c r="D83" s="132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</row>
    <row r="84" ht="16.5" customHeight="1">
      <c r="A84" s="131"/>
      <c r="B84" s="132"/>
      <c r="C84" s="132"/>
      <c r="D84" s="132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</row>
    <row r="85" ht="16.5" customHeight="1">
      <c r="A85" s="131"/>
      <c r="B85" s="132"/>
      <c r="C85" s="132"/>
      <c r="D85" s="132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</row>
    <row r="86" ht="16.5" customHeight="1">
      <c r="A86" s="131"/>
      <c r="B86" s="132"/>
      <c r="C86" s="132"/>
      <c r="D86" s="132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</row>
    <row r="87" ht="16.5" customHeight="1">
      <c r="A87" s="131"/>
      <c r="B87" s="132"/>
      <c r="C87" s="132"/>
      <c r="D87" s="132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</row>
    <row r="88" ht="16.5" customHeight="1">
      <c r="A88" s="131"/>
      <c r="B88" s="132"/>
      <c r="C88" s="132"/>
      <c r="D88" s="132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</row>
    <row r="89" ht="16.5" customHeight="1">
      <c r="A89" s="131"/>
      <c r="B89" s="132"/>
      <c r="C89" s="132"/>
      <c r="D89" s="132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</row>
    <row r="90" ht="16.5" customHeight="1">
      <c r="A90" s="131"/>
      <c r="B90" s="132"/>
      <c r="C90" s="132"/>
      <c r="D90" s="132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</row>
    <row r="91" ht="16.5" customHeight="1">
      <c r="A91" s="131"/>
      <c r="B91" s="132"/>
      <c r="C91" s="132"/>
      <c r="D91" s="132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</row>
    <row r="92" ht="16.5" customHeight="1">
      <c r="A92" s="131"/>
      <c r="B92" s="132"/>
      <c r="C92" s="132"/>
      <c r="D92" s="132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</row>
    <row r="93" ht="16.5" customHeight="1">
      <c r="A93" s="131"/>
      <c r="B93" s="132"/>
      <c r="C93" s="132"/>
      <c r="D93" s="132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</row>
    <row r="94" ht="16.5" customHeight="1">
      <c r="A94" s="131"/>
      <c r="B94" s="132"/>
      <c r="C94" s="132"/>
      <c r="D94" s="132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</row>
    <row r="95" ht="16.5" customHeight="1">
      <c r="A95" s="131"/>
      <c r="B95" s="132"/>
      <c r="C95" s="132"/>
      <c r="D95" s="132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</row>
    <row r="96" ht="16.5" customHeight="1">
      <c r="A96" s="131"/>
      <c r="B96" s="132"/>
      <c r="C96" s="132"/>
      <c r="D96" s="132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</row>
    <row r="97" ht="16.5" customHeight="1">
      <c r="A97" s="131"/>
      <c r="B97" s="132"/>
      <c r="C97" s="132"/>
      <c r="D97" s="132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</row>
    <row r="98" ht="16.5" customHeight="1">
      <c r="A98" s="131"/>
      <c r="B98" s="132"/>
      <c r="C98" s="132"/>
      <c r="D98" s="132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</row>
    <row r="99" ht="16.5" customHeight="1">
      <c r="A99" s="131"/>
      <c r="B99" s="132"/>
      <c r="C99" s="132"/>
      <c r="D99" s="132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</row>
    <row r="100" ht="16.5" customHeight="1">
      <c r="A100" s="131"/>
      <c r="B100" s="132"/>
      <c r="C100" s="132"/>
      <c r="D100" s="132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</row>
    <row r="101" ht="16.5" customHeight="1">
      <c r="A101" s="131"/>
      <c r="B101" s="132"/>
      <c r="C101" s="132"/>
      <c r="D101" s="132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</row>
    <row r="102" ht="16.5" customHeight="1">
      <c r="A102" s="131"/>
      <c r="B102" s="132"/>
      <c r="C102" s="132"/>
      <c r="D102" s="132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</row>
    <row r="103" ht="16.5" customHeight="1">
      <c r="A103" s="131"/>
      <c r="B103" s="132"/>
      <c r="C103" s="132"/>
      <c r="D103" s="132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</row>
    <row r="104" ht="16.5" customHeight="1">
      <c r="A104" s="131"/>
      <c r="B104" s="132"/>
      <c r="C104" s="132"/>
      <c r="D104" s="132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</row>
    <row r="105" ht="16.5" customHeight="1">
      <c r="A105" s="131"/>
      <c r="B105" s="132"/>
      <c r="C105" s="132"/>
      <c r="D105" s="132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</row>
    <row r="106" ht="16.5" customHeight="1">
      <c r="A106" s="131"/>
      <c r="B106" s="132"/>
      <c r="C106" s="132"/>
      <c r="D106" s="132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</row>
    <row r="107" ht="16.5" customHeight="1">
      <c r="A107" s="131"/>
      <c r="B107" s="132"/>
      <c r="C107" s="132"/>
      <c r="D107" s="132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</row>
    <row r="108" ht="16.5" customHeight="1">
      <c r="A108" s="131"/>
      <c r="B108" s="132"/>
      <c r="C108" s="132"/>
      <c r="D108" s="132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</row>
    <row r="109" ht="16.5" customHeight="1">
      <c r="A109" s="131"/>
      <c r="B109" s="132"/>
      <c r="C109" s="132"/>
      <c r="D109" s="132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</row>
    <row r="110" ht="16.5" customHeight="1">
      <c r="A110" s="131"/>
      <c r="B110" s="132"/>
      <c r="C110" s="132"/>
      <c r="D110" s="132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</row>
    <row r="111" ht="16.5" customHeight="1">
      <c r="A111" s="131"/>
      <c r="B111" s="132"/>
      <c r="C111" s="132"/>
      <c r="D111" s="132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</row>
    <row r="112" ht="16.5" customHeight="1">
      <c r="A112" s="131"/>
      <c r="B112" s="132"/>
      <c r="C112" s="132"/>
      <c r="D112" s="132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</row>
    <row r="113" ht="16.5" customHeight="1">
      <c r="A113" s="131"/>
      <c r="B113" s="132"/>
      <c r="C113" s="132"/>
      <c r="D113" s="132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</row>
    <row r="114" ht="16.5" customHeight="1">
      <c r="A114" s="131"/>
      <c r="B114" s="132"/>
      <c r="C114" s="132"/>
      <c r="D114" s="132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</row>
    <row r="115" ht="16.5" customHeight="1">
      <c r="A115" s="131"/>
      <c r="B115" s="132"/>
      <c r="C115" s="132"/>
      <c r="D115" s="132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</row>
    <row r="116" ht="16.5" customHeight="1">
      <c r="A116" s="131"/>
      <c r="B116" s="132"/>
      <c r="C116" s="132"/>
      <c r="D116" s="132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</row>
    <row r="117" ht="16.5" customHeight="1">
      <c r="A117" s="131"/>
      <c r="B117" s="132"/>
      <c r="C117" s="132"/>
      <c r="D117" s="132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</row>
    <row r="118" ht="16.5" customHeight="1">
      <c r="A118" s="131"/>
      <c r="B118" s="132"/>
      <c r="C118" s="132"/>
      <c r="D118" s="132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</row>
    <row r="119" ht="16.5" customHeight="1">
      <c r="A119" s="131"/>
      <c r="B119" s="132"/>
      <c r="C119" s="132"/>
      <c r="D119" s="132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</row>
    <row r="120" ht="16.5" customHeight="1">
      <c r="A120" s="131"/>
      <c r="B120" s="132"/>
      <c r="C120" s="132"/>
      <c r="D120" s="132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</row>
    <row r="121" ht="16.5" customHeight="1">
      <c r="A121" s="131"/>
      <c r="B121" s="132"/>
      <c r="C121" s="132"/>
      <c r="D121" s="132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</row>
    <row r="122" ht="16.5" customHeight="1">
      <c r="A122" s="131"/>
      <c r="B122" s="132"/>
      <c r="C122" s="132"/>
      <c r="D122" s="132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</row>
    <row r="123" ht="16.5" customHeight="1">
      <c r="A123" s="131"/>
      <c r="B123" s="132"/>
      <c r="C123" s="132"/>
      <c r="D123" s="132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</row>
    <row r="124" ht="16.5" customHeight="1">
      <c r="A124" s="131"/>
      <c r="B124" s="132"/>
      <c r="C124" s="132"/>
      <c r="D124" s="132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</row>
    <row r="125" ht="16.5" customHeight="1">
      <c r="A125" s="131"/>
      <c r="B125" s="132"/>
      <c r="C125" s="132"/>
      <c r="D125" s="132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</row>
    <row r="126" ht="16.5" customHeight="1">
      <c r="A126" s="131"/>
      <c r="B126" s="132"/>
      <c r="C126" s="132"/>
      <c r="D126" s="132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</row>
    <row r="127" ht="16.5" customHeight="1">
      <c r="A127" s="131"/>
      <c r="B127" s="132"/>
      <c r="C127" s="132"/>
      <c r="D127" s="132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</row>
    <row r="128" ht="16.5" customHeight="1">
      <c r="A128" s="131"/>
      <c r="B128" s="132"/>
      <c r="C128" s="132"/>
      <c r="D128" s="132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</row>
    <row r="129" ht="16.5" customHeight="1">
      <c r="A129" s="131"/>
      <c r="B129" s="132"/>
      <c r="C129" s="132"/>
      <c r="D129" s="132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</row>
    <row r="130" ht="16.5" customHeight="1">
      <c r="A130" s="131"/>
      <c r="B130" s="132"/>
      <c r="C130" s="132"/>
      <c r="D130" s="132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</row>
    <row r="131" ht="16.5" customHeight="1">
      <c r="A131" s="131"/>
      <c r="B131" s="132"/>
      <c r="C131" s="132"/>
      <c r="D131" s="132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</row>
    <row r="132" ht="16.5" customHeight="1">
      <c r="A132" s="131"/>
      <c r="B132" s="132"/>
      <c r="C132" s="132"/>
      <c r="D132" s="132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</row>
    <row r="133" ht="16.5" customHeight="1">
      <c r="A133" s="131"/>
      <c r="B133" s="132"/>
      <c r="C133" s="132"/>
      <c r="D133" s="132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</row>
    <row r="134" ht="16.5" customHeight="1">
      <c r="A134" s="131"/>
      <c r="B134" s="132"/>
      <c r="C134" s="132"/>
      <c r="D134" s="132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</row>
    <row r="135" ht="16.5" customHeight="1">
      <c r="A135" s="131"/>
      <c r="B135" s="132"/>
      <c r="C135" s="132"/>
      <c r="D135" s="132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</row>
    <row r="136" ht="16.5" customHeight="1">
      <c r="A136" s="131"/>
      <c r="B136" s="132"/>
      <c r="C136" s="132"/>
      <c r="D136" s="132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</row>
    <row r="137" ht="16.5" customHeight="1">
      <c r="A137" s="131"/>
      <c r="B137" s="132"/>
      <c r="C137" s="132"/>
      <c r="D137" s="132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</row>
    <row r="138" ht="16.5" customHeight="1">
      <c r="A138" s="131"/>
      <c r="B138" s="132"/>
      <c r="C138" s="132"/>
      <c r="D138" s="132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</row>
    <row r="139" ht="16.5" customHeight="1">
      <c r="A139" s="131"/>
      <c r="B139" s="132"/>
      <c r="C139" s="132"/>
      <c r="D139" s="132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</row>
    <row r="140" ht="16.5" customHeight="1">
      <c r="A140" s="131"/>
      <c r="B140" s="132"/>
      <c r="C140" s="132"/>
      <c r="D140" s="132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</row>
    <row r="141" ht="16.5" customHeight="1">
      <c r="A141" s="131"/>
      <c r="B141" s="132"/>
      <c r="C141" s="132"/>
      <c r="D141" s="132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</row>
    <row r="142" ht="16.5" customHeight="1">
      <c r="A142" s="131"/>
      <c r="B142" s="132"/>
      <c r="C142" s="132"/>
      <c r="D142" s="132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</row>
    <row r="143" ht="16.5" customHeight="1">
      <c r="A143" s="131"/>
      <c r="B143" s="132"/>
      <c r="C143" s="132"/>
      <c r="D143" s="132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</row>
    <row r="144" ht="16.5" customHeight="1">
      <c r="A144" s="131"/>
      <c r="B144" s="132"/>
      <c r="C144" s="132"/>
      <c r="D144" s="132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</row>
    <row r="145" ht="16.5" customHeight="1">
      <c r="A145" s="131"/>
      <c r="B145" s="132"/>
      <c r="C145" s="132"/>
      <c r="D145" s="132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</row>
    <row r="146" ht="16.5" customHeight="1">
      <c r="A146" s="131"/>
      <c r="B146" s="132"/>
      <c r="C146" s="132"/>
      <c r="D146" s="132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</row>
    <row r="147" ht="16.5" customHeight="1">
      <c r="A147" s="131"/>
      <c r="B147" s="132"/>
      <c r="C147" s="132"/>
      <c r="D147" s="132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</row>
    <row r="148" ht="16.5" customHeight="1">
      <c r="A148" s="131"/>
      <c r="B148" s="132"/>
      <c r="C148" s="132"/>
      <c r="D148" s="132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</row>
    <row r="149" ht="16.5" customHeight="1">
      <c r="A149" s="131"/>
      <c r="B149" s="132"/>
      <c r="C149" s="132"/>
      <c r="D149" s="132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</row>
    <row r="150" ht="16.5" customHeight="1">
      <c r="A150" s="131"/>
      <c r="B150" s="132"/>
      <c r="C150" s="132"/>
      <c r="D150" s="132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</row>
    <row r="151" ht="16.5" customHeight="1">
      <c r="A151" s="131"/>
      <c r="B151" s="132"/>
      <c r="C151" s="132"/>
      <c r="D151" s="132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</row>
    <row r="152" ht="16.5" customHeight="1">
      <c r="A152" s="131"/>
      <c r="B152" s="132"/>
      <c r="C152" s="132"/>
      <c r="D152" s="132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</row>
    <row r="153" ht="16.5" customHeight="1">
      <c r="A153" s="131"/>
      <c r="B153" s="132"/>
      <c r="C153" s="132"/>
      <c r="D153" s="132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</row>
    <row r="154" ht="16.5" customHeight="1">
      <c r="A154" s="131"/>
      <c r="B154" s="132"/>
      <c r="C154" s="132"/>
      <c r="D154" s="132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</row>
    <row r="155" ht="16.5" customHeight="1">
      <c r="A155" s="131"/>
      <c r="B155" s="132"/>
      <c r="C155" s="132"/>
      <c r="D155" s="132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</row>
    <row r="156" ht="16.5" customHeight="1">
      <c r="A156" s="131"/>
      <c r="B156" s="132"/>
      <c r="C156" s="132"/>
      <c r="D156" s="132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</row>
    <row r="157" ht="16.5" customHeight="1">
      <c r="A157" s="131"/>
      <c r="B157" s="132"/>
      <c r="C157" s="132"/>
      <c r="D157" s="132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</row>
    <row r="158" ht="16.5" customHeight="1">
      <c r="A158" s="131"/>
      <c r="B158" s="132"/>
      <c r="C158" s="132"/>
      <c r="D158" s="132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</row>
    <row r="159" ht="16.5" customHeight="1">
      <c r="A159" s="131"/>
      <c r="B159" s="132"/>
      <c r="C159" s="132"/>
      <c r="D159" s="132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</row>
    <row r="160" ht="16.5" customHeight="1">
      <c r="A160" s="131"/>
      <c r="B160" s="132"/>
      <c r="C160" s="132"/>
      <c r="D160" s="132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</row>
    <row r="161" ht="16.5" customHeight="1">
      <c r="A161" s="131"/>
      <c r="B161" s="132"/>
      <c r="C161" s="132"/>
      <c r="D161" s="132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</row>
    <row r="162" ht="16.5" customHeight="1">
      <c r="A162" s="131"/>
      <c r="B162" s="132"/>
      <c r="C162" s="132"/>
      <c r="D162" s="132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</row>
    <row r="163" ht="16.5" customHeight="1">
      <c r="A163" s="131"/>
      <c r="B163" s="132"/>
      <c r="C163" s="132"/>
      <c r="D163" s="132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</row>
    <row r="164" ht="16.5" customHeight="1">
      <c r="A164" s="131"/>
      <c r="B164" s="132"/>
      <c r="C164" s="132"/>
      <c r="D164" s="132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</row>
    <row r="165" ht="16.5" customHeight="1">
      <c r="A165" s="131"/>
      <c r="B165" s="132"/>
      <c r="C165" s="132"/>
      <c r="D165" s="132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</row>
    <row r="166" ht="16.5" customHeight="1">
      <c r="A166" s="131"/>
      <c r="B166" s="132"/>
      <c r="C166" s="132"/>
      <c r="D166" s="132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</row>
    <row r="167" ht="16.5" customHeight="1">
      <c r="A167" s="131"/>
      <c r="B167" s="132"/>
      <c r="C167" s="132"/>
      <c r="D167" s="132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</row>
    <row r="168" ht="16.5" customHeight="1">
      <c r="A168" s="131"/>
      <c r="B168" s="132"/>
      <c r="C168" s="132"/>
      <c r="D168" s="132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</row>
    <row r="169" ht="16.5" customHeight="1">
      <c r="A169" s="131"/>
      <c r="B169" s="132"/>
      <c r="C169" s="132"/>
      <c r="D169" s="132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</row>
    <row r="170" ht="16.5" customHeight="1">
      <c r="A170" s="131"/>
      <c r="B170" s="132"/>
      <c r="C170" s="132"/>
      <c r="D170" s="132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</row>
    <row r="171" ht="16.5" customHeight="1">
      <c r="A171" s="131"/>
      <c r="B171" s="132"/>
      <c r="C171" s="132"/>
      <c r="D171" s="132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</row>
    <row r="172" ht="16.5" customHeight="1">
      <c r="A172" s="131"/>
      <c r="B172" s="132"/>
      <c r="C172" s="132"/>
      <c r="D172" s="132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</row>
    <row r="173" ht="16.5" customHeight="1">
      <c r="A173" s="131"/>
      <c r="B173" s="132"/>
      <c r="C173" s="132"/>
      <c r="D173" s="132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</row>
    <row r="174" ht="16.5" customHeight="1">
      <c r="A174" s="131"/>
      <c r="B174" s="132"/>
      <c r="C174" s="132"/>
      <c r="D174" s="132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</row>
    <row r="175" ht="16.5" customHeight="1">
      <c r="A175" s="131"/>
      <c r="B175" s="132"/>
      <c r="C175" s="132"/>
      <c r="D175" s="132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</row>
    <row r="176" ht="16.5" customHeight="1">
      <c r="A176" s="131"/>
      <c r="B176" s="132"/>
      <c r="C176" s="132"/>
      <c r="D176" s="132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</row>
    <row r="177" ht="16.5" customHeight="1">
      <c r="A177" s="131"/>
      <c r="B177" s="132"/>
      <c r="C177" s="132"/>
      <c r="D177" s="132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</row>
    <row r="178" ht="16.5" customHeight="1">
      <c r="A178" s="131"/>
      <c r="B178" s="132"/>
      <c r="C178" s="132"/>
      <c r="D178" s="132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</row>
    <row r="179" ht="16.5" customHeight="1">
      <c r="A179" s="131"/>
      <c r="B179" s="132"/>
      <c r="C179" s="132"/>
      <c r="D179" s="132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</row>
    <row r="180" ht="16.5" customHeight="1">
      <c r="A180" s="131"/>
      <c r="B180" s="132"/>
      <c r="C180" s="132"/>
      <c r="D180" s="132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</row>
    <row r="181" ht="16.5" customHeight="1">
      <c r="A181" s="131"/>
      <c r="B181" s="132"/>
      <c r="C181" s="132"/>
      <c r="D181" s="132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</row>
    <row r="182" ht="16.5" customHeight="1">
      <c r="A182" s="131"/>
      <c r="B182" s="132"/>
      <c r="C182" s="132"/>
      <c r="D182" s="132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</row>
    <row r="183" ht="16.5" customHeight="1">
      <c r="A183" s="131"/>
      <c r="B183" s="132"/>
      <c r="C183" s="132"/>
      <c r="D183" s="132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</row>
    <row r="184" ht="16.5" customHeight="1">
      <c r="A184" s="131"/>
      <c r="B184" s="132"/>
      <c r="C184" s="132"/>
      <c r="D184" s="132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</row>
    <row r="185" ht="16.5" customHeight="1">
      <c r="A185" s="131"/>
      <c r="B185" s="132"/>
      <c r="C185" s="132"/>
      <c r="D185" s="132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</row>
    <row r="186" ht="16.5" customHeight="1">
      <c r="A186" s="131"/>
      <c r="B186" s="132"/>
      <c r="C186" s="132"/>
      <c r="D186" s="132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</row>
    <row r="187" ht="16.5" customHeight="1">
      <c r="A187" s="131"/>
      <c r="B187" s="132"/>
      <c r="C187" s="132"/>
      <c r="D187" s="132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</row>
    <row r="188" ht="16.5" customHeight="1">
      <c r="A188" s="131"/>
      <c r="B188" s="132"/>
      <c r="C188" s="132"/>
      <c r="D188" s="132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</row>
    <row r="189" ht="16.5" customHeight="1">
      <c r="A189" s="131"/>
      <c r="B189" s="132"/>
      <c r="C189" s="132"/>
      <c r="D189" s="132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</row>
    <row r="190" ht="16.5" customHeight="1">
      <c r="A190" s="131"/>
      <c r="B190" s="132"/>
      <c r="C190" s="132"/>
      <c r="D190" s="132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</row>
    <row r="191" ht="16.5" customHeight="1">
      <c r="A191" s="131"/>
      <c r="B191" s="132"/>
      <c r="C191" s="132"/>
      <c r="D191" s="132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</row>
    <row r="192" ht="16.5" customHeight="1">
      <c r="A192" s="131"/>
      <c r="B192" s="132"/>
      <c r="C192" s="132"/>
      <c r="D192" s="132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</row>
    <row r="193" ht="16.5" customHeight="1">
      <c r="A193" s="131"/>
      <c r="B193" s="132"/>
      <c r="C193" s="132"/>
      <c r="D193" s="132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</row>
    <row r="194" ht="16.5" customHeight="1">
      <c r="A194" s="131"/>
      <c r="B194" s="132"/>
      <c r="C194" s="132"/>
      <c r="D194" s="132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</row>
    <row r="195" ht="16.5" customHeight="1">
      <c r="A195" s="131"/>
      <c r="B195" s="132"/>
      <c r="C195" s="132"/>
      <c r="D195" s="132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</row>
    <row r="196" ht="16.5" customHeight="1">
      <c r="A196" s="131"/>
      <c r="B196" s="132"/>
      <c r="C196" s="132"/>
      <c r="D196" s="132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</row>
    <row r="197" ht="16.5" customHeight="1">
      <c r="A197" s="131"/>
      <c r="B197" s="132"/>
      <c r="C197" s="132"/>
      <c r="D197" s="132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</row>
    <row r="198" ht="16.5" customHeight="1">
      <c r="A198" s="131"/>
      <c r="B198" s="132"/>
      <c r="C198" s="132"/>
      <c r="D198" s="132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</row>
    <row r="199" ht="16.5" customHeight="1">
      <c r="A199" s="131"/>
      <c r="B199" s="132"/>
      <c r="C199" s="132"/>
      <c r="D199" s="132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</row>
    <row r="200" ht="16.5" customHeight="1">
      <c r="A200" s="131"/>
      <c r="B200" s="132"/>
      <c r="C200" s="132"/>
      <c r="D200" s="132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</row>
    <row r="201" ht="16.5" customHeight="1">
      <c r="A201" s="131"/>
      <c r="B201" s="132"/>
      <c r="C201" s="132"/>
      <c r="D201" s="132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</row>
    <row r="202" ht="16.5" customHeight="1">
      <c r="A202" s="131"/>
      <c r="B202" s="132"/>
      <c r="C202" s="132"/>
      <c r="D202" s="132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</row>
    <row r="203" ht="16.5" customHeight="1">
      <c r="A203" s="131"/>
      <c r="B203" s="132"/>
      <c r="C203" s="132"/>
      <c r="D203" s="132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</row>
    <row r="204" ht="16.5" customHeight="1">
      <c r="A204" s="131"/>
      <c r="B204" s="132"/>
      <c r="C204" s="132"/>
      <c r="D204" s="132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</row>
    <row r="205" ht="16.5" customHeight="1">
      <c r="A205" s="131"/>
      <c r="B205" s="132"/>
      <c r="C205" s="132"/>
      <c r="D205" s="132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</row>
    <row r="206" ht="16.5" customHeight="1">
      <c r="A206" s="131"/>
      <c r="B206" s="132"/>
      <c r="C206" s="132"/>
      <c r="D206" s="132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</row>
    <row r="207" ht="16.5" customHeight="1">
      <c r="A207" s="131"/>
      <c r="B207" s="132"/>
      <c r="C207" s="132"/>
      <c r="D207" s="132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</row>
    <row r="208" ht="16.5" customHeight="1">
      <c r="A208" s="131"/>
      <c r="B208" s="132"/>
      <c r="C208" s="132"/>
      <c r="D208" s="132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</row>
    <row r="209" ht="16.5" customHeight="1">
      <c r="A209" s="131"/>
      <c r="B209" s="132"/>
      <c r="C209" s="132"/>
      <c r="D209" s="132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</row>
    <row r="210" ht="16.5" customHeight="1">
      <c r="A210" s="131"/>
      <c r="B210" s="132"/>
      <c r="C210" s="132"/>
      <c r="D210" s="132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</row>
    <row r="211" ht="16.5" customHeight="1">
      <c r="A211" s="131"/>
      <c r="B211" s="132"/>
      <c r="C211" s="132"/>
      <c r="D211" s="132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</row>
    <row r="212" ht="16.5" customHeight="1">
      <c r="A212" s="131"/>
      <c r="B212" s="132"/>
      <c r="C212" s="132"/>
      <c r="D212" s="132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</row>
    <row r="213" ht="16.5" customHeight="1">
      <c r="A213" s="131"/>
      <c r="B213" s="132"/>
      <c r="C213" s="132"/>
      <c r="D213" s="132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</row>
    <row r="214" ht="16.5" customHeight="1">
      <c r="A214" s="131"/>
      <c r="B214" s="132"/>
      <c r="C214" s="132"/>
      <c r="D214" s="132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</row>
    <row r="215" ht="16.5" customHeight="1">
      <c r="A215" s="131"/>
      <c r="B215" s="132"/>
      <c r="C215" s="132"/>
      <c r="D215" s="132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</row>
    <row r="216" ht="16.5" customHeight="1">
      <c r="A216" s="131"/>
      <c r="B216" s="132"/>
      <c r="C216" s="132"/>
      <c r="D216" s="132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</row>
    <row r="217" ht="16.5" customHeight="1">
      <c r="A217" s="131"/>
      <c r="B217" s="132"/>
      <c r="C217" s="132"/>
      <c r="D217" s="132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</row>
    <row r="218" ht="16.5" customHeight="1">
      <c r="A218" s="131"/>
      <c r="B218" s="132"/>
      <c r="C218" s="132"/>
      <c r="D218" s="132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</row>
    <row r="219" ht="16.5" customHeight="1">
      <c r="A219" s="131"/>
      <c r="B219" s="132"/>
      <c r="C219" s="132"/>
      <c r="D219" s="132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</row>
    <row r="220" ht="16.5" customHeight="1">
      <c r="A220" s="131"/>
      <c r="B220" s="132"/>
      <c r="C220" s="132"/>
      <c r="D220" s="132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</row>
    <row r="221" ht="16.5" customHeight="1">
      <c r="A221" s="131"/>
      <c r="B221" s="132"/>
      <c r="C221" s="132"/>
      <c r="D221" s="132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</row>
    <row r="222" ht="16.5" customHeight="1">
      <c r="A222" s="131"/>
      <c r="B222" s="132"/>
      <c r="C222" s="132"/>
      <c r="D222" s="132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</row>
    <row r="223" ht="16.5" customHeight="1">
      <c r="A223" s="131"/>
      <c r="B223" s="132"/>
      <c r="C223" s="132"/>
      <c r="D223" s="132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</row>
    <row r="224" ht="16.5" customHeight="1">
      <c r="A224" s="131"/>
      <c r="B224" s="132"/>
      <c r="C224" s="132"/>
      <c r="D224" s="132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</row>
    <row r="225" ht="16.5" customHeight="1">
      <c r="A225" s="131"/>
      <c r="B225" s="132"/>
      <c r="C225" s="132"/>
      <c r="D225" s="132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</row>
    <row r="226" ht="16.5" customHeight="1">
      <c r="A226" s="131"/>
      <c r="B226" s="132"/>
      <c r="C226" s="132"/>
      <c r="D226" s="132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</row>
    <row r="227" ht="16.5" customHeight="1">
      <c r="A227" s="131"/>
      <c r="B227" s="132"/>
      <c r="C227" s="132"/>
      <c r="D227" s="132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</row>
    <row r="228" ht="16.5" customHeight="1">
      <c r="A228" s="131"/>
      <c r="B228" s="132"/>
      <c r="C228" s="132"/>
      <c r="D228" s="132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</row>
    <row r="229" ht="16.5" customHeight="1">
      <c r="A229" s="131"/>
      <c r="B229" s="132"/>
      <c r="C229" s="132"/>
      <c r="D229" s="132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</row>
    <row r="230" ht="16.5" customHeight="1">
      <c r="A230" s="131"/>
      <c r="B230" s="132"/>
      <c r="C230" s="132"/>
      <c r="D230" s="132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</row>
    <row r="231" ht="16.5" customHeight="1">
      <c r="A231" s="131"/>
      <c r="B231" s="132"/>
      <c r="C231" s="132"/>
      <c r="D231" s="132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</row>
    <row r="232" ht="16.5" customHeight="1">
      <c r="A232" s="131"/>
      <c r="B232" s="132"/>
      <c r="C232" s="132"/>
      <c r="D232" s="132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</row>
    <row r="233" ht="16.5" customHeight="1">
      <c r="A233" s="131"/>
      <c r="B233" s="132"/>
      <c r="C233" s="132"/>
      <c r="D233" s="132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</row>
    <row r="234" ht="16.5" customHeight="1">
      <c r="A234" s="131"/>
      <c r="B234" s="132"/>
      <c r="C234" s="132"/>
      <c r="D234" s="132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</row>
    <row r="235" ht="16.5" customHeight="1">
      <c r="A235" s="131"/>
      <c r="B235" s="132"/>
      <c r="C235" s="132"/>
      <c r="D235" s="132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</row>
    <row r="236" ht="16.5" customHeight="1">
      <c r="A236" s="131"/>
      <c r="B236" s="132"/>
      <c r="C236" s="132"/>
      <c r="D236" s="132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</row>
    <row r="237" ht="16.5" customHeight="1">
      <c r="A237" s="131"/>
      <c r="B237" s="132"/>
      <c r="C237" s="132"/>
      <c r="D237" s="132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</row>
    <row r="238" ht="16.5" customHeight="1">
      <c r="A238" s="131"/>
      <c r="B238" s="132"/>
      <c r="C238" s="132"/>
      <c r="D238" s="132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</row>
    <row r="239" ht="16.5" customHeight="1">
      <c r="A239" s="131"/>
      <c r="B239" s="132"/>
      <c r="C239" s="132"/>
      <c r="D239" s="132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</row>
    <row r="240" ht="16.5" customHeight="1">
      <c r="A240" s="131"/>
      <c r="B240" s="132"/>
      <c r="C240" s="132"/>
      <c r="D240" s="132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</row>
    <row r="241" ht="16.5" customHeight="1">
      <c r="A241" s="131"/>
      <c r="B241" s="132"/>
      <c r="C241" s="132"/>
      <c r="D241" s="132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</row>
    <row r="242" ht="16.5" customHeight="1">
      <c r="A242" s="131"/>
      <c r="B242" s="132"/>
      <c r="C242" s="132"/>
      <c r="D242" s="132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</row>
    <row r="243" ht="16.5" customHeight="1">
      <c r="A243" s="131"/>
      <c r="B243" s="132"/>
      <c r="C243" s="132"/>
      <c r="D243" s="132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</row>
    <row r="244" ht="16.5" customHeight="1">
      <c r="A244" s="131"/>
      <c r="B244" s="132"/>
      <c r="C244" s="132"/>
      <c r="D244" s="132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</row>
    <row r="245" ht="16.5" customHeight="1">
      <c r="A245" s="131"/>
      <c r="B245" s="132"/>
      <c r="C245" s="132"/>
      <c r="D245" s="132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</row>
    <row r="246" ht="16.5" customHeight="1">
      <c r="A246" s="131"/>
      <c r="B246" s="132"/>
      <c r="C246" s="132"/>
      <c r="D246" s="132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</row>
    <row r="247" ht="16.5" customHeight="1">
      <c r="A247" s="131"/>
      <c r="B247" s="132"/>
      <c r="C247" s="132"/>
      <c r="D247" s="132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</row>
    <row r="248" ht="16.5" customHeight="1">
      <c r="A248" s="131"/>
      <c r="B248" s="132"/>
      <c r="C248" s="132"/>
      <c r="D248" s="132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</row>
    <row r="249" ht="16.5" customHeight="1">
      <c r="A249" s="131"/>
      <c r="B249" s="132"/>
      <c r="C249" s="132"/>
      <c r="D249" s="132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</row>
    <row r="250" ht="16.5" customHeight="1">
      <c r="A250" s="131"/>
      <c r="B250" s="132"/>
      <c r="C250" s="132"/>
      <c r="D250" s="132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</row>
    <row r="251" ht="16.5" customHeight="1">
      <c r="A251" s="131"/>
      <c r="B251" s="132"/>
      <c r="C251" s="132"/>
      <c r="D251" s="132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</row>
    <row r="252" ht="16.5" customHeight="1">
      <c r="A252" s="131"/>
      <c r="B252" s="132"/>
      <c r="C252" s="132"/>
      <c r="D252" s="132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</row>
    <row r="253" ht="16.5" customHeight="1">
      <c r="A253" s="131"/>
      <c r="B253" s="132"/>
      <c r="C253" s="132"/>
      <c r="D253" s="132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</row>
    <row r="254" ht="16.5" customHeight="1">
      <c r="A254" s="131"/>
      <c r="B254" s="132"/>
      <c r="C254" s="132"/>
      <c r="D254" s="132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</row>
    <row r="255" ht="16.5" customHeight="1">
      <c r="A255" s="131"/>
      <c r="B255" s="132"/>
      <c r="C255" s="132"/>
      <c r="D255" s="132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</row>
    <row r="256" ht="16.5" customHeight="1">
      <c r="A256" s="131"/>
      <c r="B256" s="132"/>
      <c r="C256" s="132"/>
      <c r="D256" s="132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</row>
    <row r="257" ht="16.5" customHeight="1">
      <c r="A257" s="131"/>
      <c r="B257" s="132"/>
      <c r="C257" s="132"/>
      <c r="D257" s="132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</row>
    <row r="258" ht="16.5" customHeight="1">
      <c r="A258" s="131"/>
      <c r="B258" s="132"/>
      <c r="C258" s="132"/>
      <c r="D258" s="132"/>
      <c r="E258" s="116"/>
      <c r="F258" s="116"/>
      <c r="G258" s="116"/>
      <c r="H258" s="116"/>
      <c r="I258" s="116"/>
      <c r="J258" s="116"/>
      <c r="K258" s="116"/>
      <c r="L258" s="116"/>
      <c r="M258" s="116"/>
      <c r="N258" s="116"/>
      <c r="O258" s="116"/>
      <c r="P258" s="116"/>
      <c r="Q258" s="116"/>
      <c r="R258" s="116"/>
      <c r="S258" s="116"/>
      <c r="T258" s="116"/>
      <c r="U258" s="116"/>
      <c r="V258" s="116"/>
      <c r="W258" s="116"/>
      <c r="X258" s="116"/>
      <c r="Y258" s="116"/>
    </row>
    <row r="259" ht="16.5" customHeight="1">
      <c r="A259" s="131"/>
      <c r="B259" s="132"/>
      <c r="C259" s="132"/>
      <c r="D259" s="132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</row>
    <row r="260" ht="16.5" customHeight="1">
      <c r="A260" s="131"/>
      <c r="B260" s="132"/>
      <c r="C260" s="132"/>
      <c r="D260" s="132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  <c r="W260" s="116"/>
      <c r="X260" s="116"/>
      <c r="Y260" s="116"/>
    </row>
    <row r="261" ht="16.5" customHeight="1">
      <c r="A261" s="131"/>
      <c r="B261" s="132"/>
      <c r="C261" s="132"/>
      <c r="D261" s="132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  <c r="W261" s="116"/>
      <c r="X261" s="116"/>
      <c r="Y261" s="116"/>
    </row>
    <row r="262" ht="16.5" customHeight="1">
      <c r="A262" s="131"/>
      <c r="B262" s="132"/>
      <c r="C262" s="132"/>
      <c r="D262" s="132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1.22" defaultRowHeight="15.0"/>
  <cols>
    <col customWidth="1" min="1" max="1" width="10.89"/>
    <col customWidth="1" min="2" max="2" width="124.0"/>
    <col customWidth="1" min="3" max="22" width="6.78"/>
  </cols>
  <sheetData>
    <row r="1" ht="16.5" customHeight="1">
      <c r="A1" s="134" t="s">
        <v>47</v>
      </c>
      <c r="B1" s="135" t="s">
        <v>93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</row>
    <row r="2" ht="16.5" customHeight="1">
      <c r="A2" s="137" t="s">
        <v>94</v>
      </c>
      <c r="B2" s="138" t="s">
        <v>95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</row>
    <row r="3" ht="16.5" customHeight="1">
      <c r="A3" s="16"/>
      <c r="B3" s="138" t="s">
        <v>96</v>
      </c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</row>
    <row r="4" ht="16.5" customHeight="1">
      <c r="A4" s="23"/>
      <c r="B4" s="138" t="s">
        <v>97</v>
      </c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</row>
    <row r="5" ht="16.5" customHeight="1">
      <c r="A5" s="137" t="s">
        <v>98</v>
      </c>
      <c r="B5" s="138" t="s">
        <v>99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</row>
    <row r="6" ht="16.5" customHeight="1">
      <c r="A6" s="16"/>
      <c r="B6" s="138" t="s">
        <v>100</v>
      </c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</row>
    <row r="7" ht="16.5" customHeight="1">
      <c r="A7" s="16"/>
      <c r="B7" s="139" t="s">
        <v>101</v>
      </c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</row>
    <row r="8" ht="16.5" customHeight="1">
      <c r="A8" s="23"/>
      <c r="B8" s="138" t="s">
        <v>102</v>
      </c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</row>
    <row r="9" ht="16.5" customHeight="1">
      <c r="A9" s="137" t="s">
        <v>103</v>
      </c>
      <c r="B9" s="138" t="s">
        <v>104</v>
      </c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</row>
    <row r="10" ht="16.5" customHeight="1">
      <c r="A10" s="16"/>
      <c r="B10" s="139" t="s">
        <v>105</v>
      </c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</row>
    <row r="11" ht="16.5" customHeight="1">
      <c r="A11" s="16"/>
      <c r="B11" s="138" t="s">
        <v>106</v>
      </c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</row>
    <row r="12" ht="16.5" customHeight="1">
      <c r="A12" s="16"/>
      <c r="B12" s="138" t="s">
        <v>107</v>
      </c>
      <c r="C12" s="116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</row>
    <row r="13" ht="16.5" customHeight="1">
      <c r="A13" s="16"/>
      <c r="B13" s="138" t="s">
        <v>108</v>
      </c>
      <c r="C13" s="116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</row>
    <row r="14" ht="16.5" customHeight="1">
      <c r="A14" s="16"/>
      <c r="B14" s="138" t="s">
        <v>109</v>
      </c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</row>
    <row r="15" ht="16.5" customHeight="1">
      <c r="A15" s="16"/>
      <c r="B15" s="138" t="s">
        <v>110</v>
      </c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</row>
    <row r="16" ht="16.5" customHeight="1">
      <c r="A16" s="16"/>
      <c r="B16" s="138" t="s">
        <v>111</v>
      </c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</row>
    <row r="17" ht="16.5" customHeight="1">
      <c r="A17" s="23"/>
      <c r="B17" s="138" t="s">
        <v>112</v>
      </c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</row>
    <row r="18" ht="16.5" customHeight="1">
      <c r="A18" s="140"/>
      <c r="B18" s="138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</row>
    <row r="19" ht="16.5" customHeight="1">
      <c r="A19" s="140"/>
      <c r="B19" s="138"/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</row>
    <row r="20" ht="16.5" customHeight="1">
      <c r="A20" s="140"/>
      <c r="B20" s="138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</row>
    <row r="21" ht="16.5" customHeight="1">
      <c r="A21" s="140"/>
      <c r="B21" s="138"/>
      <c r="C21" s="116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</row>
    <row r="22" ht="16.5" customHeight="1">
      <c r="A22" s="140"/>
      <c r="B22" s="138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</row>
    <row r="23" ht="16.5" customHeight="1">
      <c r="A23" s="140"/>
      <c r="B23" s="138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</row>
    <row r="24" ht="16.5" customHeight="1">
      <c r="A24" s="140"/>
      <c r="B24" s="138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</row>
    <row r="25" ht="16.5" customHeight="1">
      <c r="A25" s="140"/>
      <c r="B25" s="138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</row>
    <row r="26" ht="16.5" customHeight="1">
      <c r="A26" s="140"/>
      <c r="B26" s="138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</row>
    <row r="27" ht="16.5" customHeight="1">
      <c r="A27" s="140"/>
      <c r="B27" s="138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</row>
    <row r="28" ht="16.5" customHeight="1">
      <c r="A28" s="140"/>
      <c r="B28" s="138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</row>
    <row r="29" ht="16.5" customHeight="1">
      <c r="A29" s="140"/>
      <c r="B29" s="138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</row>
    <row r="30" ht="16.5" customHeight="1">
      <c r="A30" s="140"/>
      <c r="B30" s="138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</row>
    <row r="31" ht="16.5" customHeight="1">
      <c r="A31" s="140"/>
      <c r="B31" s="138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</row>
    <row r="32" ht="16.5" customHeight="1">
      <c r="A32" s="140"/>
      <c r="B32" s="138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</row>
    <row r="33" ht="16.5" customHeight="1">
      <c r="A33" s="140"/>
      <c r="B33" s="138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</row>
    <row r="34" ht="16.5" customHeight="1">
      <c r="A34" s="140"/>
      <c r="B34" s="138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</row>
    <row r="35" ht="16.5" customHeight="1">
      <c r="A35" s="140"/>
      <c r="B35" s="138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</row>
    <row r="36" ht="16.5" customHeight="1">
      <c r="A36" s="140"/>
      <c r="B36" s="138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</row>
    <row r="37" ht="16.5" customHeight="1">
      <c r="A37" s="140"/>
      <c r="B37" s="138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</row>
    <row r="38" ht="16.5" customHeight="1">
      <c r="A38" s="140"/>
      <c r="B38" s="138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</row>
    <row r="39" ht="16.5" customHeight="1">
      <c r="A39" s="140"/>
      <c r="B39" s="138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</row>
    <row r="40" ht="16.5" customHeight="1">
      <c r="A40" s="140"/>
      <c r="B40" s="138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</row>
    <row r="41" ht="16.5" customHeight="1">
      <c r="A41" s="140"/>
      <c r="B41" s="138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</row>
    <row r="42" ht="16.5" customHeight="1">
      <c r="A42" s="140"/>
      <c r="B42" s="138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</row>
    <row r="43" ht="16.5" customHeight="1">
      <c r="A43" s="140"/>
      <c r="B43" s="138"/>
      <c r="C43" s="116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</row>
    <row r="44" ht="16.5" customHeight="1">
      <c r="A44" s="140"/>
      <c r="B44" s="138"/>
      <c r="C44" s="116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</row>
    <row r="45" ht="16.5" customHeight="1">
      <c r="A45" s="140"/>
      <c r="B45" s="138"/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</row>
    <row r="46" ht="16.5" customHeight="1">
      <c r="A46" s="140"/>
      <c r="B46" s="138"/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</row>
    <row r="47" ht="16.5" customHeight="1">
      <c r="A47" s="140"/>
      <c r="B47" s="138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</row>
    <row r="48" ht="16.5" customHeight="1">
      <c r="A48" s="140"/>
      <c r="B48" s="138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</row>
    <row r="49" ht="16.5" customHeight="1">
      <c r="A49" s="140"/>
      <c r="B49" s="138"/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</row>
    <row r="50" ht="16.5" customHeight="1">
      <c r="A50" s="140"/>
      <c r="B50" s="138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</row>
    <row r="51" ht="16.5" customHeight="1">
      <c r="A51" s="140"/>
      <c r="B51" s="138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</row>
    <row r="52" ht="16.5" customHeight="1">
      <c r="A52" s="140"/>
      <c r="B52" s="138"/>
      <c r="C52" s="116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</row>
    <row r="53" ht="16.5" customHeight="1">
      <c r="A53" s="140"/>
      <c r="B53" s="138"/>
      <c r="C53" s="116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</row>
    <row r="54" ht="16.5" customHeight="1">
      <c r="A54" s="140"/>
      <c r="B54" s="138"/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</row>
    <row r="55" ht="16.5" customHeight="1">
      <c r="A55" s="140"/>
      <c r="B55" s="138"/>
      <c r="C55" s="116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</row>
    <row r="56" ht="16.5" customHeight="1">
      <c r="A56" s="140"/>
      <c r="B56" s="138"/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</row>
    <row r="57" ht="16.5" customHeight="1">
      <c r="A57" s="140"/>
      <c r="B57" s="138"/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</row>
    <row r="58" ht="16.5" customHeight="1">
      <c r="A58" s="140"/>
      <c r="B58" s="138"/>
      <c r="C58" s="116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</row>
    <row r="59" ht="16.5" customHeight="1">
      <c r="A59" s="140"/>
      <c r="B59" s="138"/>
      <c r="C59" s="116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</row>
    <row r="60" ht="16.5" customHeight="1">
      <c r="A60" s="140"/>
      <c r="B60" s="138"/>
      <c r="C60" s="116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</row>
    <row r="61" ht="16.5" customHeight="1">
      <c r="A61" s="140"/>
      <c r="B61" s="138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</row>
    <row r="62" ht="16.5" customHeight="1">
      <c r="A62" s="140"/>
      <c r="B62" s="138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</row>
    <row r="63" ht="16.5" customHeight="1">
      <c r="A63" s="140"/>
      <c r="B63" s="138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</row>
    <row r="64" ht="16.5" customHeight="1">
      <c r="A64" s="140"/>
      <c r="B64" s="138"/>
      <c r="C64" s="116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</row>
    <row r="65" ht="16.5" customHeight="1">
      <c r="A65" s="140"/>
      <c r="B65" s="138"/>
      <c r="C65" s="116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</row>
    <row r="66" ht="16.5" customHeight="1">
      <c r="A66" s="140"/>
      <c r="B66" s="138"/>
      <c r="C66" s="116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</row>
    <row r="67" ht="16.5" customHeight="1">
      <c r="A67" s="140"/>
      <c r="B67" s="138"/>
      <c r="C67" s="116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</row>
    <row r="68" ht="16.5" customHeight="1">
      <c r="A68" s="140"/>
      <c r="B68" s="138"/>
      <c r="C68" s="116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</row>
    <row r="69" ht="16.5" customHeight="1">
      <c r="A69" s="140"/>
      <c r="B69" s="138"/>
      <c r="C69" s="116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</row>
    <row r="70" ht="16.5" customHeight="1">
      <c r="A70" s="140"/>
      <c r="B70" s="138"/>
      <c r="C70" s="116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</row>
    <row r="71" ht="16.5" customHeight="1">
      <c r="A71" s="140"/>
      <c r="B71" s="138"/>
      <c r="C71" s="116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</row>
    <row r="72" ht="16.5" customHeight="1">
      <c r="A72" s="140"/>
      <c r="B72" s="138"/>
      <c r="C72" s="116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</row>
    <row r="73" ht="16.5" customHeight="1">
      <c r="A73" s="140"/>
      <c r="B73" s="138"/>
      <c r="C73" s="116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</row>
    <row r="74" ht="16.5" customHeight="1">
      <c r="A74" s="140"/>
      <c r="B74" s="138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</row>
    <row r="75" ht="16.5" customHeight="1">
      <c r="A75" s="140"/>
      <c r="B75" s="138"/>
      <c r="C75" s="116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</row>
    <row r="76" ht="16.5" customHeight="1">
      <c r="A76" s="140"/>
      <c r="B76" s="138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</row>
    <row r="77" ht="16.5" customHeight="1">
      <c r="A77" s="140"/>
      <c r="B77" s="138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</row>
    <row r="78" ht="16.5" customHeight="1">
      <c r="A78" s="140"/>
      <c r="B78" s="138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</row>
    <row r="79" ht="16.5" customHeight="1">
      <c r="A79" s="140"/>
      <c r="B79" s="138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</row>
    <row r="80" ht="16.5" customHeight="1">
      <c r="A80" s="140"/>
      <c r="B80" s="138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</row>
    <row r="81" ht="16.5" customHeight="1">
      <c r="A81" s="140"/>
      <c r="B81" s="138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</row>
    <row r="82" ht="16.5" customHeight="1">
      <c r="A82" s="140"/>
      <c r="B82" s="138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</row>
    <row r="83" ht="16.5" customHeight="1">
      <c r="A83" s="140"/>
      <c r="B83" s="138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</row>
    <row r="84" ht="16.5" customHeight="1">
      <c r="A84" s="140"/>
      <c r="B84" s="138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</row>
    <row r="85" ht="16.5" customHeight="1">
      <c r="A85" s="140"/>
      <c r="B85" s="138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</row>
    <row r="86" ht="16.5" customHeight="1">
      <c r="A86" s="140"/>
      <c r="B86" s="138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</row>
    <row r="87" ht="16.5" customHeight="1">
      <c r="A87" s="140"/>
      <c r="B87" s="138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</row>
    <row r="88" ht="16.5" customHeight="1">
      <c r="A88" s="140"/>
      <c r="B88" s="138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</row>
    <row r="89" ht="16.5" customHeight="1">
      <c r="A89" s="140"/>
      <c r="B89" s="138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</row>
    <row r="90" ht="16.5" customHeight="1">
      <c r="A90" s="140"/>
      <c r="B90" s="138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</row>
    <row r="91" ht="16.5" customHeight="1">
      <c r="A91" s="140"/>
      <c r="B91" s="138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</row>
    <row r="92" ht="16.5" customHeight="1">
      <c r="A92" s="140"/>
      <c r="B92" s="138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</row>
    <row r="93" ht="16.5" customHeight="1">
      <c r="A93" s="140"/>
      <c r="B93" s="138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</row>
    <row r="94" ht="16.5" customHeight="1">
      <c r="A94" s="140"/>
      <c r="B94" s="138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</row>
    <row r="95" ht="16.5" customHeight="1">
      <c r="A95" s="140"/>
      <c r="B95" s="138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</row>
    <row r="96" ht="16.5" customHeight="1">
      <c r="A96" s="140"/>
      <c r="B96" s="138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</row>
    <row r="97" ht="16.5" customHeight="1">
      <c r="A97" s="140"/>
      <c r="B97" s="138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</row>
    <row r="98" ht="16.5" customHeight="1">
      <c r="A98" s="140"/>
      <c r="B98" s="138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</row>
    <row r="99" ht="16.5" customHeight="1">
      <c r="A99" s="140"/>
      <c r="B99" s="138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</row>
    <row r="100" ht="16.5" customHeight="1">
      <c r="A100" s="140"/>
      <c r="B100" s="138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</row>
    <row r="101" ht="16.5" customHeight="1">
      <c r="A101" s="140"/>
      <c r="B101" s="138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</row>
    <row r="102" ht="16.5" customHeight="1">
      <c r="A102" s="140"/>
      <c r="B102" s="138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</row>
    <row r="103" ht="16.5" customHeight="1">
      <c r="A103" s="140"/>
      <c r="B103" s="138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</row>
    <row r="104" ht="16.5" customHeight="1">
      <c r="A104" s="140"/>
      <c r="B104" s="138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</row>
    <row r="105" ht="16.5" customHeight="1">
      <c r="A105" s="140"/>
      <c r="B105" s="138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</row>
    <row r="106" ht="16.5" customHeight="1">
      <c r="A106" s="140"/>
      <c r="B106" s="138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</row>
    <row r="107" ht="16.5" customHeight="1">
      <c r="A107" s="140"/>
      <c r="B107" s="138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</row>
    <row r="108" ht="16.5" customHeight="1">
      <c r="A108" s="140"/>
      <c r="B108" s="138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</row>
    <row r="109" ht="16.5" customHeight="1">
      <c r="A109" s="140"/>
      <c r="B109" s="138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</row>
    <row r="110" ht="16.5" customHeight="1">
      <c r="A110" s="140"/>
      <c r="B110" s="138"/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</row>
    <row r="111" ht="16.5" customHeight="1">
      <c r="A111" s="140"/>
      <c r="B111" s="138"/>
      <c r="C111" s="116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</row>
    <row r="112" ht="16.5" customHeight="1">
      <c r="A112" s="140"/>
      <c r="B112" s="138"/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</row>
    <row r="113" ht="16.5" customHeight="1">
      <c r="A113" s="140"/>
      <c r="B113" s="138"/>
      <c r="C113" s="116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</row>
    <row r="114" ht="16.5" customHeight="1">
      <c r="A114" s="140"/>
      <c r="B114" s="138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</row>
    <row r="115" ht="16.5" customHeight="1">
      <c r="A115" s="140"/>
      <c r="B115" s="138"/>
      <c r="C115" s="116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</row>
    <row r="116" ht="16.5" customHeight="1">
      <c r="A116" s="140"/>
      <c r="B116" s="138"/>
      <c r="C116" s="116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</row>
    <row r="117" ht="16.5" customHeight="1">
      <c r="A117" s="140"/>
      <c r="B117" s="138"/>
      <c r="C117" s="116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</row>
    <row r="118" ht="16.5" customHeight="1">
      <c r="A118" s="140"/>
      <c r="B118" s="138"/>
      <c r="C118" s="116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</row>
    <row r="119" ht="16.5" customHeight="1">
      <c r="A119" s="140"/>
      <c r="B119" s="138"/>
      <c r="C119" s="116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</row>
    <row r="120" ht="16.5" customHeight="1">
      <c r="A120" s="140"/>
      <c r="B120" s="138"/>
      <c r="C120" s="116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</row>
    <row r="121" ht="16.5" customHeight="1">
      <c r="A121" s="140"/>
      <c r="B121" s="138"/>
      <c r="C121" s="116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</row>
    <row r="122" ht="16.5" customHeight="1">
      <c r="A122" s="140"/>
      <c r="B122" s="138"/>
      <c r="C122" s="116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</row>
    <row r="123" ht="16.5" customHeight="1">
      <c r="A123" s="140"/>
      <c r="B123" s="138"/>
      <c r="C123" s="116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</row>
    <row r="124" ht="16.5" customHeight="1">
      <c r="A124" s="140"/>
      <c r="B124" s="138"/>
      <c r="C124" s="116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</row>
    <row r="125" ht="16.5" customHeight="1">
      <c r="A125" s="140"/>
      <c r="B125" s="138"/>
      <c r="C125" s="116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</row>
    <row r="126" ht="16.5" customHeight="1">
      <c r="A126" s="140"/>
      <c r="B126" s="138"/>
      <c r="C126" s="116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</row>
    <row r="127" ht="16.5" customHeight="1">
      <c r="A127" s="140"/>
      <c r="B127" s="138"/>
      <c r="C127" s="116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</row>
    <row r="128" ht="16.5" customHeight="1">
      <c r="A128" s="140"/>
      <c r="B128" s="138"/>
      <c r="C128" s="116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</row>
    <row r="129" ht="16.5" customHeight="1">
      <c r="A129" s="140"/>
      <c r="B129" s="138"/>
      <c r="C129" s="116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</row>
    <row r="130" ht="16.5" customHeight="1">
      <c r="A130" s="140"/>
      <c r="B130" s="138"/>
      <c r="C130" s="116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</row>
    <row r="131" ht="16.5" customHeight="1">
      <c r="A131" s="140"/>
      <c r="B131" s="138"/>
      <c r="C131" s="116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</row>
    <row r="132" ht="16.5" customHeight="1">
      <c r="A132" s="140"/>
      <c r="B132" s="138"/>
      <c r="C132" s="116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</row>
    <row r="133" ht="16.5" customHeight="1">
      <c r="A133" s="140"/>
      <c r="B133" s="138"/>
      <c r="C133" s="116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</row>
    <row r="134" ht="16.5" customHeight="1">
      <c r="A134" s="140"/>
      <c r="B134" s="138"/>
      <c r="C134" s="116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</row>
    <row r="135" ht="16.5" customHeight="1">
      <c r="A135" s="140"/>
      <c r="B135" s="138"/>
      <c r="C135" s="116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</row>
    <row r="136" ht="16.5" customHeight="1">
      <c r="A136" s="140"/>
      <c r="B136" s="138"/>
      <c r="C136" s="116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</row>
    <row r="137" ht="16.5" customHeight="1">
      <c r="A137" s="140"/>
      <c r="B137" s="138"/>
      <c r="C137" s="116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</row>
    <row r="138" ht="16.5" customHeight="1">
      <c r="A138" s="140"/>
      <c r="B138" s="138"/>
      <c r="C138" s="116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</row>
    <row r="139" ht="16.5" customHeight="1">
      <c r="A139" s="140"/>
      <c r="B139" s="138"/>
      <c r="C139" s="116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</row>
    <row r="140" ht="16.5" customHeight="1">
      <c r="A140" s="140"/>
      <c r="B140" s="138"/>
      <c r="C140" s="116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</row>
    <row r="141" ht="16.5" customHeight="1">
      <c r="A141" s="140"/>
      <c r="B141" s="138"/>
      <c r="C141" s="116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</row>
    <row r="142" ht="16.5" customHeight="1">
      <c r="A142" s="140"/>
      <c r="B142" s="138"/>
      <c r="C142" s="116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</row>
    <row r="143" ht="16.5" customHeight="1">
      <c r="A143" s="140"/>
      <c r="B143" s="138"/>
      <c r="C143" s="116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</row>
    <row r="144" ht="16.5" customHeight="1">
      <c r="A144" s="140"/>
      <c r="B144" s="138"/>
      <c r="C144" s="116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</row>
    <row r="145" ht="16.5" customHeight="1">
      <c r="A145" s="140"/>
      <c r="B145" s="138"/>
      <c r="C145" s="116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</row>
    <row r="146" ht="16.5" customHeight="1">
      <c r="A146" s="140"/>
      <c r="B146" s="138"/>
      <c r="C146" s="116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</row>
    <row r="147" ht="16.5" customHeight="1">
      <c r="A147" s="140"/>
      <c r="B147" s="138"/>
      <c r="C147" s="116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</row>
    <row r="148" ht="16.5" customHeight="1">
      <c r="A148" s="140"/>
      <c r="B148" s="138"/>
      <c r="C148" s="116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</row>
    <row r="149" ht="16.5" customHeight="1">
      <c r="A149" s="140"/>
      <c r="B149" s="138"/>
      <c r="C149" s="116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</row>
    <row r="150" ht="16.5" customHeight="1">
      <c r="A150" s="140"/>
      <c r="B150" s="138"/>
      <c r="C150" s="116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</row>
    <row r="151" ht="16.5" customHeight="1">
      <c r="A151" s="140"/>
      <c r="B151" s="138"/>
      <c r="C151" s="116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</row>
    <row r="152" ht="16.5" customHeight="1">
      <c r="A152" s="140"/>
      <c r="B152" s="138"/>
      <c r="C152" s="116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</row>
    <row r="153" ht="16.5" customHeight="1">
      <c r="A153" s="140"/>
      <c r="B153" s="138"/>
      <c r="C153" s="116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</row>
    <row r="154" ht="16.5" customHeight="1">
      <c r="A154" s="140"/>
      <c r="B154" s="138"/>
      <c r="C154" s="116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</row>
    <row r="155" ht="16.5" customHeight="1">
      <c r="A155" s="140"/>
      <c r="B155" s="138"/>
      <c r="C155" s="116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</row>
    <row r="156" ht="16.5" customHeight="1">
      <c r="A156" s="140"/>
      <c r="B156" s="138"/>
      <c r="C156" s="116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</row>
    <row r="157" ht="16.5" customHeight="1">
      <c r="A157" s="140"/>
      <c r="B157" s="138"/>
      <c r="C157" s="116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</row>
    <row r="158" ht="16.5" customHeight="1">
      <c r="A158" s="140"/>
      <c r="B158" s="138"/>
      <c r="C158" s="116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</row>
    <row r="159" ht="16.5" customHeight="1">
      <c r="A159" s="140"/>
      <c r="B159" s="138"/>
      <c r="C159" s="116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</row>
    <row r="160" ht="16.5" customHeight="1">
      <c r="A160" s="140"/>
      <c r="B160" s="138"/>
      <c r="C160" s="116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</row>
    <row r="161" ht="16.5" customHeight="1">
      <c r="A161" s="140"/>
      <c r="B161" s="138"/>
      <c r="C161" s="116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</row>
    <row r="162" ht="16.5" customHeight="1">
      <c r="A162" s="140"/>
      <c r="B162" s="138"/>
      <c r="C162" s="116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</row>
    <row r="163" ht="16.5" customHeight="1">
      <c r="A163" s="140"/>
      <c r="B163" s="138"/>
      <c r="C163" s="116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</row>
    <row r="164" ht="16.5" customHeight="1">
      <c r="A164" s="140"/>
      <c r="B164" s="138"/>
      <c r="C164" s="116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</row>
    <row r="165" ht="16.5" customHeight="1">
      <c r="A165" s="140"/>
      <c r="B165" s="138"/>
      <c r="C165" s="116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</row>
    <row r="166" ht="16.5" customHeight="1">
      <c r="A166" s="140"/>
      <c r="B166" s="138"/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</row>
    <row r="167" ht="16.5" customHeight="1">
      <c r="A167" s="140"/>
      <c r="B167" s="138"/>
      <c r="C167" s="116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</row>
    <row r="168" ht="16.5" customHeight="1">
      <c r="A168" s="140"/>
      <c r="B168" s="138"/>
      <c r="C168" s="116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</row>
    <row r="169" ht="16.5" customHeight="1">
      <c r="A169" s="140"/>
      <c r="B169" s="138"/>
      <c r="C169" s="116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</row>
    <row r="170" ht="16.5" customHeight="1">
      <c r="A170" s="140"/>
      <c r="B170" s="138"/>
      <c r="C170" s="116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</row>
    <row r="171" ht="16.5" customHeight="1">
      <c r="A171" s="140"/>
      <c r="B171" s="138"/>
      <c r="C171" s="116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</row>
    <row r="172" ht="16.5" customHeight="1">
      <c r="A172" s="140"/>
      <c r="B172" s="138"/>
      <c r="C172" s="116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</row>
    <row r="173" ht="16.5" customHeight="1">
      <c r="A173" s="140"/>
      <c r="B173" s="138"/>
      <c r="C173" s="116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</row>
    <row r="174" ht="16.5" customHeight="1">
      <c r="A174" s="140"/>
      <c r="B174" s="138"/>
      <c r="C174" s="116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</row>
    <row r="175" ht="16.5" customHeight="1">
      <c r="A175" s="140"/>
      <c r="B175" s="138"/>
      <c r="C175" s="116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</row>
    <row r="176" ht="16.5" customHeight="1">
      <c r="A176" s="140"/>
      <c r="B176" s="138"/>
      <c r="C176" s="116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</row>
    <row r="177" ht="16.5" customHeight="1">
      <c r="A177" s="140"/>
      <c r="B177" s="138"/>
      <c r="C177" s="116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</row>
    <row r="178" ht="16.5" customHeight="1">
      <c r="A178" s="140"/>
      <c r="B178" s="138"/>
      <c r="C178" s="116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</row>
    <row r="179" ht="16.5" customHeight="1">
      <c r="A179" s="140"/>
      <c r="B179" s="138"/>
      <c r="C179" s="116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</row>
    <row r="180" ht="16.5" customHeight="1">
      <c r="A180" s="140"/>
      <c r="B180" s="138"/>
      <c r="C180" s="116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</row>
    <row r="181" ht="16.5" customHeight="1">
      <c r="A181" s="140"/>
      <c r="B181" s="138"/>
      <c r="C181" s="116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</row>
    <row r="182" ht="16.5" customHeight="1">
      <c r="A182" s="140"/>
      <c r="B182" s="138"/>
      <c r="C182" s="116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</row>
    <row r="183" ht="16.5" customHeight="1">
      <c r="A183" s="140"/>
      <c r="B183" s="138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</row>
    <row r="184" ht="16.5" customHeight="1">
      <c r="A184" s="140"/>
      <c r="B184" s="138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</row>
    <row r="185" ht="16.5" customHeight="1">
      <c r="A185" s="140"/>
      <c r="B185" s="138"/>
      <c r="C185" s="116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</row>
    <row r="186" ht="16.5" customHeight="1">
      <c r="A186" s="140"/>
      <c r="B186" s="138"/>
      <c r="C186" s="116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</row>
    <row r="187" ht="16.5" customHeight="1">
      <c r="A187" s="140"/>
      <c r="B187" s="138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</row>
    <row r="188" ht="16.5" customHeight="1">
      <c r="A188" s="140"/>
      <c r="B188" s="138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</row>
    <row r="189" ht="16.5" customHeight="1">
      <c r="A189" s="140"/>
      <c r="B189" s="138"/>
      <c r="C189" s="116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</row>
    <row r="190" ht="16.5" customHeight="1">
      <c r="A190" s="140"/>
      <c r="B190" s="138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</row>
    <row r="191" ht="16.5" customHeight="1">
      <c r="A191" s="140"/>
      <c r="B191" s="138"/>
      <c r="C191" s="116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</row>
    <row r="192" ht="16.5" customHeight="1">
      <c r="A192" s="140"/>
      <c r="B192" s="138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</row>
    <row r="193" ht="16.5" customHeight="1">
      <c r="A193" s="140"/>
      <c r="B193" s="138"/>
      <c r="C193" s="116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</row>
    <row r="194" ht="16.5" customHeight="1">
      <c r="A194" s="140"/>
      <c r="B194" s="138"/>
      <c r="C194" s="116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</row>
    <row r="195" ht="16.5" customHeight="1">
      <c r="A195" s="140"/>
      <c r="B195" s="138"/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</row>
    <row r="196" ht="16.5" customHeight="1">
      <c r="A196" s="140"/>
      <c r="B196" s="138"/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</row>
    <row r="197" ht="16.5" customHeight="1">
      <c r="A197" s="140"/>
      <c r="B197" s="138"/>
      <c r="C197" s="116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</row>
    <row r="198" ht="16.5" customHeight="1">
      <c r="A198" s="140"/>
      <c r="B198" s="138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</row>
    <row r="199" ht="16.5" customHeight="1">
      <c r="A199" s="140"/>
      <c r="B199" s="138"/>
      <c r="C199" s="116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</row>
    <row r="200" ht="16.5" customHeight="1">
      <c r="A200" s="140"/>
      <c r="B200" s="138"/>
      <c r="C200" s="116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</row>
    <row r="201" ht="16.5" customHeight="1">
      <c r="A201" s="140"/>
      <c r="B201" s="138"/>
      <c r="C201" s="116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</row>
    <row r="202" ht="16.5" customHeight="1">
      <c r="A202" s="140"/>
      <c r="B202" s="138"/>
      <c r="C202" s="116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</row>
    <row r="203" ht="16.5" customHeight="1">
      <c r="A203" s="140"/>
      <c r="B203" s="138"/>
      <c r="C203" s="116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</row>
    <row r="204" ht="16.5" customHeight="1">
      <c r="A204" s="140"/>
      <c r="B204" s="138"/>
      <c r="C204" s="116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</row>
    <row r="205" ht="16.5" customHeight="1">
      <c r="A205" s="140"/>
      <c r="B205" s="138"/>
      <c r="C205" s="116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</row>
    <row r="206" ht="16.5" customHeight="1">
      <c r="A206" s="140"/>
      <c r="B206" s="138"/>
      <c r="C206" s="116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</row>
    <row r="207" ht="16.5" customHeight="1">
      <c r="A207" s="140"/>
      <c r="B207" s="138"/>
      <c r="C207" s="116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</row>
    <row r="208" ht="16.5" customHeight="1">
      <c r="A208" s="140"/>
      <c r="B208" s="138"/>
      <c r="C208" s="116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</row>
    <row r="209" ht="16.5" customHeight="1">
      <c r="A209" s="140"/>
      <c r="B209" s="138"/>
      <c r="C209" s="116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</row>
    <row r="210" ht="16.5" customHeight="1">
      <c r="A210" s="140"/>
      <c r="B210" s="138"/>
      <c r="C210" s="116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</row>
    <row r="211" ht="16.5" customHeight="1">
      <c r="A211" s="140"/>
      <c r="B211" s="138"/>
      <c r="C211" s="116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</row>
    <row r="212" ht="16.5" customHeight="1">
      <c r="A212" s="140"/>
      <c r="B212" s="138"/>
      <c r="C212" s="116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</row>
    <row r="213" ht="16.5" customHeight="1">
      <c r="A213" s="140"/>
      <c r="B213" s="138"/>
      <c r="C213" s="116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</row>
    <row r="214" ht="16.5" customHeight="1">
      <c r="A214" s="140"/>
      <c r="B214" s="138"/>
      <c r="C214" s="116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</row>
    <row r="215" ht="16.5" customHeight="1">
      <c r="A215" s="140"/>
      <c r="B215" s="138"/>
      <c r="C215" s="116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</row>
    <row r="216" ht="16.5" customHeight="1">
      <c r="A216" s="140"/>
      <c r="B216" s="138"/>
      <c r="C216" s="116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</row>
    <row r="217" ht="16.5" customHeight="1">
      <c r="A217" s="140"/>
      <c r="B217" s="138"/>
      <c r="C217" s="116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</row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3">
    <mergeCell ref="A2:A4"/>
    <mergeCell ref="A5:A8"/>
    <mergeCell ref="A9:A17"/>
  </mergeCells>
  <printOptions/>
  <pageMargins bottom="0.75" footer="0.0" header="0.0" left="0.7" right="0.7" top="0.75"/>
  <pageSetup paperSize="9" orientation="portrait"/>
  <drawing r:id="rId1"/>
</worksheet>
</file>